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8" windowWidth="17220" windowHeight="7296"/>
  </bookViews>
  <sheets>
    <sheet name="OSNOVNE ŠKOLE" sheetId="1" r:id="rId1"/>
    <sheet name="SREDNJE ŠKOLE" sheetId="2" r:id="rId2"/>
    <sheet name="ZDRAVSTVO I SOCIJALNA SKRB" sheetId="3" r:id="rId3"/>
  </sheets>
  <calcPr calcId="145621"/>
</workbook>
</file>

<file path=xl/calcChain.xml><?xml version="1.0" encoding="utf-8"?>
<calcChain xmlns="http://schemas.openxmlformats.org/spreadsheetml/2006/main">
  <c r="E37" i="3" l="1"/>
  <c r="D37" i="3"/>
  <c r="C37" i="3"/>
  <c r="E33" i="3"/>
  <c r="D33" i="3"/>
  <c r="C33" i="3"/>
  <c r="E29" i="3"/>
  <c r="D29" i="3"/>
  <c r="C29" i="3"/>
  <c r="E25" i="3"/>
  <c r="D25" i="3"/>
  <c r="C25" i="3"/>
  <c r="E21" i="3"/>
  <c r="E16" i="3" s="1"/>
  <c r="D21" i="3"/>
  <c r="D16" i="3" s="1"/>
  <c r="C21" i="3"/>
  <c r="C16" i="3" s="1"/>
  <c r="E7" i="3"/>
  <c r="D7" i="3"/>
  <c r="U27" i="1" l="1"/>
  <c r="S27" i="1"/>
  <c r="R27" i="1"/>
  <c r="P27" i="1"/>
  <c r="O27" i="1"/>
  <c r="N27" i="1"/>
  <c r="M27" i="1"/>
  <c r="J27" i="1"/>
  <c r="L27" i="1" s="1"/>
  <c r="O26" i="1"/>
  <c r="N26" i="1" s="1"/>
  <c r="L26" i="1"/>
  <c r="K26" i="1"/>
  <c r="O25" i="1"/>
  <c r="N25" i="1" s="1"/>
  <c r="L25" i="1"/>
  <c r="K25" i="1"/>
  <c r="O24" i="1"/>
  <c r="N24" i="1" s="1"/>
  <c r="L24" i="1"/>
  <c r="K24" i="1"/>
  <c r="O23" i="1"/>
  <c r="N23" i="1" s="1"/>
  <c r="L23" i="1"/>
  <c r="K23" i="1"/>
  <c r="O22" i="1"/>
  <c r="N22" i="1" s="1"/>
  <c r="L22" i="1"/>
  <c r="K22" i="1"/>
  <c r="O21" i="1"/>
  <c r="N21" i="1" s="1"/>
  <c r="L21" i="1"/>
  <c r="K21" i="1"/>
  <c r="O20" i="1"/>
  <c r="N20" i="1" s="1"/>
  <c r="L20" i="1"/>
  <c r="K20" i="1"/>
  <c r="O19" i="1"/>
  <c r="N19" i="1" s="1"/>
  <c r="L19" i="1"/>
  <c r="K19" i="1"/>
  <c r="O18" i="1"/>
  <c r="N18" i="1" s="1"/>
  <c r="L18" i="1"/>
  <c r="K18" i="1"/>
  <c r="O17" i="1"/>
  <c r="N17" i="1" s="1"/>
  <c r="L17" i="1"/>
  <c r="K17" i="1"/>
  <c r="O16" i="1"/>
  <c r="N16" i="1" s="1"/>
  <c r="L16" i="1"/>
  <c r="K16" i="1"/>
  <c r="O15" i="1"/>
  <c r="N15" i="1" s="1"/>
  <c r="L15" i="1"/>
  <c r="K15" i="1"/>
  <c r="O14" i="1"/>
  <c r="N14" i="1" s="1"/>
  <c r="L14" i="1"/>
  <c r="K14" i="1"/>
  <c r="O13" i="1"/>
  <c r="N13" i="1" s="1"/>
  <c r="L13" i="1"/>
  <c r="K13" i="1"/>
  <c r="O12" i="1"/>
  <c r="N12" i="1" s="1"/>
  <c r="L12" i="1"/>
  <c r="K12" i="1"/>
  <c r="O11" i="1"/>
  <c r="N11" i="1" s="1"/>
  <c r="L11" i="1"/>
  <c r="K11" i="1"/>
  <c r="O10" i="1"/>
  <c r="N10" i="1" s="1"/>
  <c r="L10" i="1"/>
  <c r="K10" i="1"/>
  <c r="O9" i="1"/>
  <c r="N9" i="1" s="1"/>
  <c r="L9" i="1"/>
  <c r="K9" i="1"/>
  <c r="O8" i="1"/>
  <c r="N8" i="1" s="1"/>
  <c r="L8" i="1"/>
  <c r="K8" i="1"/>
  <c r="O7" i="1"/>
  <c r="N7" i="1" s="1"/>
  <c r="L7" i="1"/>
  <c r="K7" i="1"/>
  <c r="O6" i="1"/>
  <c r="N6" i="1" s="1"/>
  <c r="X25" i="2"/>
  <c r="S25" i="2"/>
  <c r="R25" i="2"/>
  <c r="Q25" i="2"/>
  <c r="O25" i="2"/>
  <c r="L25" i="2"/>
  <c r="N24" i="2"/>
  <c r="M24" i="2"/>
  <c r="N23" i="2"/>
  <c r="M23" i="2"/>
  <c r="N22" i="2"/>
  <c r="M22" i="2"/>
  <c r="N21" i="2"/>
  <c r="M21" i="2"/>
  <c r="N20" i="2"/>
  <c r="M20" i="2"/>
  <c r="N19" i="2"/>
  <c r="M19" i="2"/>
  <c r="N18" i="2"/>
  <c r="M18" i="2"/>
  <c r="N17" i="2"/>
  <c r="M17" i="2"/>
  <c r="N16" i="2"/>
  <c r="M16" i="2"/>
  <c r="N15" i="2"/>
  <c r="M15" i="2"/>
  <c r="N14" i="2"/>
  <c r="M14" i="2"/>
  <c r="N13" i="2"/>
  <c r="M13" i="2"/>
  <c r="N12" i="2"/>
  <c r="M12" i="2"/>
  <c r="N11" i="2"/>
  <c r="M11" i="2"/>
  <c r="N10" i="2"/>
  <c r="M10" i="2"/>
  <c r="N9" i="2"/>
  <c r="M9" i="2"/>
  <c r="N8" i="2"/>
  <c r="M8" i="2"/>
  <c r="N25" i="2" l="1"/>
  <c r="M25" i="2" s="1"/>
  <c r="K27" i="1"/>
  <c r="K8" i="2" l="1"/>
  <c r="J25" i="2"/>
  <c r="F25" i="2"/>
  <c r="E25" i="2"/>
  <c r="D25" i="2"/>
  <c r="C25" i="2"/>
  <c r="B25" i="2"/>
  <c r="K24" i="2"/>
  <c r="I24" i="2"/>
  <c r="K23" i="2"/>
  <c r="I23" i="2"/>
  <c r="I22" i="2"/>
  <c r="G22" i="2"/>
  <c r="K22" i="2" s="1"/>
  <c r="K21" i="2"/>
  <c r="G21" i="2"/>
  <c r="I21" i="2" s="1"/>
  <c r="K20" i="2"/>
  <c r="I20" i="2"/>
  <c r="G20" i="2"/>
  <c r="G19" i="2"/>
  <c r="K19" i="2" s="1"/>
  <c r="I18" i="2"/>
  <c r="G18" i="2"/>
  <c r="K18" i="2" s="1"/>
  <c r="K17" i="2"/>
  <c r="G17" i="2"/>
  <c r="I17" i="2" s="1"/>
  <c r="K16" i="2"/>
  <c r="I16" i="2"/>
  <c r="G16" i="2"/>
  <c r="G15" i="2"/>
  <c r="K15" i="2" s="1"/>
  <c r="I14" i="2"/>
  <c r="G14" i="2"/>
  <c r="K14" i="2" s="1"/>
  <c r="K13" i="2"/>
  <c r="G13" i="2"/>
  <c r="I13" i="2" s="1"/>
  <c r="K12" i="2"/>
  <c r="I12" i="2"/>
  <c r="G12" i="2"/>
  <c r="G11" i="2"/>
  <c r="K11" i="2" s="1"/>
  <c r="I10" i="2"/>
  <c r="G10" i="2"/>
  <c r="K10" i="2" s="1"/>
  <c r="K9" i="2"/>
  <c r="G9" i="2"/>
  <c r="I9" i="2" s="1"/>
  <c r="I8" i="2"/>
  <c r="G8" i="2"/>
  <c r="G7" i="2"/>
  <c r="K7" i="2" s="1"/>
  <c r="H27" i="1"/>
  <c r="F27" i="1"/>
  <c r="C27" i="1"/>
  <c r="B27" i="1"/>
  <c r="D26" i="1"/>
  <c r="G26" i="1" s="1"/>
  <c r="I26" i="1" s="1"/>
  <c r="D25" i="1"/>
  <c r="G25" i="1" s="1"/>
  <c r="I25" i="1" s="1"/>
  <c r="D24" i="1"/>
  <c r="G24" i="1" s="1"/>
  <c r="I24" i="1" s="1"/>
  <c r="D23" i="1"/>
  <c r="G23" i="1" s="1"/>
  <c r="I23" i="1" s="1"/>
  <c r="D22" i="1"/>
  <c r="G22" i="1" s="1"/>
  <c r="I22" i="1" s="1"/>
  <c r="D21" i="1"/>
  <c r="G21" i="1" s="1"/>
  <c r="I21" i="1" s="1"/>
  <c r="D20" i="1"/>
  <c r="G20" i="1" s="1"/>
  <c r="I20" i="1" s="1"/>
  <c r="D19" i="1"/>
  <c r="G19" i="1" s="1"/>
  <c r="I19" i="1" s="1"/>
  <c r="D18" i="1"/>
  <c r="G18" i="1" s="1"/>
  <c r="I18" i="1" s="1"/>
  <c r="D17" i="1"/>
  <c r="G17" i="1" s="1"/>
  <c r="I17" i="1" s="1"/>
  <c r="D16" i="1"/>
  <c r="G16" i="1" s="1"/>
  <c r="I16" i="1" s="1"/>
  <c r="D15" i="1"/>
  <c r="G15" i="1" s="1"/>
  <c r="I15" i="1" s="1"/>
  <c r="D14" i="1"/>
  <c r="G14" i="1" s="1"/>
  <c r="I14" i="1" s="1"/>
  <c r="D13" i="1"/>
  <c r="G13" i="1" s="1"/>
  <c r="I13" i="1" s="1"/>
  <c r="D12" i="1"/>
  <c r="G12" i="1" s="1"/>
  <c r="I12" i="1" s="1"/>
  <c r="D11" i="1"/>
  <c r="G11" i="1" s="1"/>
  <c r="I11" i="1" s="1"/>
  <c r="D10" i="1"/>
  <c r="G10" i="1" s="1"/>
  <c r="I10" i="1" s="1"/>
  <c r="D9" i="1"/>
  <c r="G9" i="1" s="1"/>
  <c r="I9" i="1" s="1"/>
  <c r="D8" i="1"/>
  <c r="G8" i="1" s="1"/>
  <c r="I8" i="1" s="1"/>
  <c r="D7" i="1"/>
  <c r="D27" i="1" s="1"/>
  <c r="G6" i="1"/>
  <c r="I6" i="1" s="1"/>
  <c r="E6" i="1"/>
  <c r="K25" i="2" l="1"/>
  <c r="I11" i="2"/>
  <c r="I15" i="2"/>
  <c r="I19" i="2"/>
  <c r="G25" i="2"/>
  <c r="I7" i="2"/>
  <c r="G27" i="1"/>
  <c r="E7" i="1"/>
  <c r="E27" i="1" s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G7" i="1"/>
  <c r="I7" i="1" s="1"/>
  <c r="I27" i="1" s="1"/>
  <c r="I25" i="2" l="1"/>
</calcChain>
</file>

<file path=xl/comments1.xml><?xml version="1.0" encoding="utf-8"?>
<comments xmlns="http://schemas.openxmlformats.org/spreadsheetml/2006/main">
  <authors>
    <author>Anita Nekić Pavičić</author>
  </authors>
  <commentList>
    <comment ref="L5" authorId="0">
      <text>
        <r>
          <rPr>
            <b/>
            <sz val="9"/>
            <color indexed="81"/>
            <rFont val="Tahoma"/>
            <family val="2"/>
            <charset val="238"/>
          </rPr>
          <t>Anita Nekić Pavičić: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<sst xmlns="http://schemas.openxmlformats.org/spreadsheetml/2006/main" count="158" uniqueCount="124">
  <si>
    <t>LIMIT I</t>
  </si>
  <si>
    <t>DECENTRALIZACIJA UKUPNO (na korisniku)</t>
  </si>
  <si>
    <t>PRORAČUNSKI KORISNIK</t>
  </si>
  <si>
    <t>energenti</t>
  </si>
  <si>
    <t>zdravstveni pregledi</t>
  </si>
  <si>
    <t>ostalo</t>
  </si>
  <si>
    <t>IZVOR PRORAČUNA</t>
  </si>
  <si>
    <t>OŠ A000202 izvor 121</t>
  </si>
  <si>
    <t>DECENTRALIZACIJA/UKUPNO (KORISNIK+PRIJEVOZ)</t>
  </si>
  <si>
    <t>OŠ Berek</t>
  </si>
  <si>
    <t>OŠ Čazma</t>
  </si>
  <si>
    <t>ČOŠ Jana Amosa Komenskog, Daruvar</t>
  </si>
  <si>
    <t>OŠ Vladimira Nazora, Daruvar</t>
  </si>
  <si>
    <t>OŠ Dežanovac</t>
  </si>
  <si>
    <t>OŠ Đulovac</t>
  </si>
  <si>
    <t>OŠ Garešnica</t>
  </si>
  <si>
    <t>OŠ I.N.Jemeršića, Grubišno Polje</t>
  </si>
  <si>
    <t>OŠ Slavka Kolara, Hercegovac</t>
  </si>
  <si>
    <t>OŠ Ivanska</t>
  </si>
  <si>
    <t>OŠ Mirka Pereša, Kapela</t>
  </si>
  <si>
    <t>ČOŠ J. Ružičke, Končanica</t>
  </si>
  <si>
    <t>OŠ Nova Rača</t>
  </si>
  <si>
    <t>OŠ Rovišće</t>
  </si>
  <si>
    <t>OŠ Sirač**</t>
  </si>
  <si>
    <t>OŠ Štefanje</t>
  </si>
  <si>
    <t>OŠ Trnovitički Popovac</t>
  </si>
  <si>
    <t>OŠ Velika Pisanica</t>
  </si>
  <si>
    <t>OŠ Trnovitica, Velika Trnovitica</t>
  </si>
  <si>
    <t>OŠ Mate Lovraka, Veliki Grđevac</t>
  </si>
  <si>
    <t>OŠ Veliko Trojstvo</t>
  </si>
  <si>
    <t>UKUPNO</t>
  </si>
  <si>
    <t>Rashodi za financiranje decentraliziranih funkcija korisnika</t>
  </si>
  <si>
    <t>PRIJEVOZ OŠ DECENTRALIZACIJA/plan na BBŽ</t>
  </si>
  <si>
    <t>limit bez investicijskog i tekućeg/REDOVNA DJELATNOST</t>
  </si>
  <si>
    <r>
      <rPr>
        <u/>
        <sz val="8"/>
        <color rgb="FFFF0000"/>
        <rFont val="Calibri"/>
        <family val="2"/>
        <charset val="238"/>
        <scheme val="minor"/>
      </rPr>
      <t>MOGUĆE OPCIJE</t>
    </r>
    <r>
      <rPr>
        <sz val="8"/>
        <color rgb="FFFF0000"/>
        <rFont val="Calibri"/>
        <family val="2"/>
        <charset val="238"/>
        <scheme val="minor"/>
      </rPr>
      <t>: K00024 izvor 121; K0084 izvor 121; A000293 izvor 121</t>
    </r>
  </si>
  <si>
    <t>investicijsko i tekuće održavanje/biti će otvorene pozicije plana na županiji do donošenja rješenja</t>
  </si>
  <si>
    <t>DECENTRALIZACIJA UKUPNO</t>
  </si>
  <si>
    <t>SŠ A020204 izvor 122</t>
  </si>
  <si>
    <t>PRIJEVOZ ZAPOSLENIKA</t>
  </si>
  <si>
    <t>NAJAM PROSTORA</t>
  </si>
  <si>
    <t>LIMIT PO UČENIKU</t>
  </si>
  <si>
    <t>OSTALO/UKUPNO</t>
  </si>
  <si>
    <t>UKUPNO/REDOVNA DJELATNOST</t>
  </si>
  <si>
    <t>Ekonomska i birotehnička škola Bjelovar</t>
  </si>
  <si>
    <t>Glazbena škola V. Lisinskog, Bjelovar</t>
  </si>
  <si>
    <t>Gimnazija Bjelovar</t>
  </si>
  <si>
    <t>Gimnazija Daruvar</t>
  </si>
  <si>
    <t>Obrtnička škola Bjelovar</t>
  </si>
  <si>
    <t>Medicinska škola Bjelovar</t>
  </si>
  <si>
    <t>Komercijalna i trgovačka škola Bjelovar</t>
  </si>
  <si>
    <t>Turističko-ugostiteljska i prehrambena škola Bjelovar</t>
  </si>
  <si>
    <t>Srednja škola Čazma</t>
  </si>
  <si>
    <t>Ekonomska i turistička škola Daruvar</t>
  </si>
  <si>
    <t>Srednja škola A. Šenoa, Garešnica</t>
  </si>
  <si>
    <t>Srednja škola B. Kašića, Grubišno polje</t>
  </si>
  <si>
    <t>Tehnička škola Bjelovar</t>
  </si>
  <si>
    <t>Tehnička škola Daruvar</t>
  </si>
  <si>
    <t>Dom učenika srednjih škola Bjelovar</t>
  </si>
  <si>
    <t>Glazbena škola B. Bjelinskog, Daruvar</t>
  </si>
  <si>
    <t>Srednja škola "A Šenoa" Garešnica - Dom učenika</t>
  </si>
  <si>
    <t>PRORAČUN 2018.</t>
  </si>
  <si>
    <t>Rashodi za financiranje decentraliziranih funkcija korisnika 2018</t>
  </si>
  <si>
    <t>Investicijsko i tekuće održavanje/biti će planirano na županiji do donošenja rješenja</t>
  </si>
  <si>
    <t>LIMIT II</t>
  </si>
  <si>
    <r>
      <t xml:space="preserve">PROJEKT "Uz potporu sve je moguće, faza III"(siječanj-lipanj 2018) </t>
    </r>
    <r>
      <rPr>
        <sz val="8"/>
        <color rgb="FFFF0000"/>
        <rFont val="Calibri"/>
        <family val="2"/>
        <charset val="238"/>
        <scheme val="minor"/>
      </rPr>
      <t>UKUPNO</t>
    </r>
  </si>
  <si>
    <t>PROJEKT "Uz potporu sve  e moguće faza III"(siječanj-lipanj 2018)</t>
  </si>
  <si>
    <t xml:space="preserve">"Osiguranje školske prehrane za djecu u riziku od siromaštva (šk. godina 2017-2018)"-faza II (siječanj-lipanj 2018) </t>
  </si>
  <si>
    <t>Shema školskog mlijeka i voća(siječanj-lipanj 2018)</t>
  </si>
  <si>
    <t>Osiguranje prehrane učenika slabijeg imovinskog statusa(siječanj-prosinac 2017)</t>
  </si>
  <si>
    <t>Projekti energetske obnove osnovnih škola</t>
  </si>
  <si>
    <t>Ostali projekti proračunskih korinsika/ukoliko su Vam poznati</t>
  </si>
  <si>
    <t xml:space="preserve">Sredstva EU 
</t>
  </si>
  <si>
    <t>vlastita sredstva korisnika</t>
  </si>
  <si>
    <t>sredstva županije</t>
  </si>
  <si>
    <t>Naziv projekta</t>
  </si>
  <si>
    <t>sredstva korisnika</t>
  </si>
  <si>
    <t>eu sredstva</t>
  </si>
  <si>
    <t>županijska sredstva</t>
  </si>
  <si>
    <t>izvor 467; T000088 PP/PR-pozicije</t>
  </si>
  <si>
    <r>
      <t>Izvor EU  95%,</t>
    </r>
    <r>
      <rPr>
        <sz val="8"/>
        <color rgb="FFFF0000"/>
        <rFont val="Calibri"/>
        <family val="2"/>
        <charset val="238"/>
        <scheme val="minor"/>
      </rPr>
      <t xml:space="preserve"> izvor 467; T000088 PP/PR-pozicije</t>
    </r>
  </si>
  <si>
    <t>Sufinanciranje BBŽ 5%</t>
  </si>
  <si>
    <t>izvor 466: T000092 VP/VR-pozicije</t>
  </si>
  <si>
    <t>Izvor EU 85%</t>
  </si>
  <si>
    <t>Izvor Državni proračun RH 15%</t>
  </si>
  <si>
    <t>izvor 466: T000090 VP/VR-pozicije</t>
  </si>
  <si>
    <t>izvor 11: A000280 PR-pozicije</t>
  </si>
  <si>
    <r>
      <t xml:space="preserve">Ministarstvo graditeljstva       </t>
    </r>
    <r>
      <rPr>
        <sz val="8"/>
        <color rgb="FFFF0000"/>
        <rFont val="Calibri"/>
        <family val="2"/>
        <charset val="238"/>
        <scheme val="minor"/>
      </rPr>
      <t xml:space="preserve"> izvor 466: K000085; VP/VR pozicije</t>
    </r>
  </si>
  <si>
    <t>EFRD</t>
  </si>
  <si>
    <t xml:space="preserve">izvor po izboru korisnika </t>
  </si>
  <si>
    <t>Projekti energetske obnove škola II</t>
  </si>
  <si>
    <t>Pomoćnici BBŽ (siječanj-lipanj 2018)</t>
  </si>
  <si>
    <t>PROJEKT "Pomoćnici u nastavi"-faza III (siječanj-lipanj 2018)</t>
  </si>
  <si>
    <t>Shema školskog voća(siječanj-lipanj 2018)</t>
  </si>
  <si>
    <t>Prijevoz učenika srednjih škola (na bazi školske godine)</t>
  </si>
  <si>
    <t>Projekti energetske obnove škola</t>
  </si>
  <si>
    <t>sredstva EU</t>
  </si>
  <si>
    <t>sredstva deca - investicijsko</t>
  </si>
  <si>
    <t>izvor 467: T00089</t>
  </si>
  <si>
    <t>Izvor EU 95%</t>
  </si>
  <si>
    <t>izvor 466; T000091</t>
  </si>
  <si>
    <t>planira županija</t>
  </si>
  <si>
    <r>
      <t xml:space="preserve">"Osiguranje školske prehrane za djecu u riziku od siromaštva (šk. godina 2017-2018)"-faza II (siječanj-lipanj 2018) </t>
    </r>
    <r>
      <rPr>
        <sz val="8"/>
        <color rgb="FFFF0000"/>
        <rFont val="Calibri"/>
        <family val="2"/>
        <charset val="238"/>
        <scheme val="minor"/>
      </rPr>
      <t>UKUPNO</t>
    </r>
  </si>
  <si>
    <r>
      <rPr>
        <u/>
        <sz val="8"/>
        <color rgb="FFFF0000"/>
        <rFont val="Calibri"/>
        <family val="2"/>
        <charset val="238"/>
        <scheme val="minor"/>
      </rPr>
      <t>MOGUĆE OPCIJE</t>
    </r>
    <r>
      <rPr>
        <sz val="8"/>
        <color rgb="FFFF0000"/>
        <rFont val="Calibri"/>
        <family val="2"/>
        <charset val="238"/>
        <scheme val="minor"/>
      </rPr>
      <t>:       A000292 izvor 122; K00025 izvor 122; K00036 izvor 122</t>
    </r>
  </si>
  <si>
    <t>VRSTA RASHODA</t>
  </si>
  <si>
    <t>PLAN 2018.</t>
  </si>
  <si>
    <t>PROJEKCIJE 2019.</t>
  </si>
  <si>
    <t>PROJEKCIJE 2020.</t>
  </si>
  <si>
    <t>TEKUĆE I INVESTICIJSKO ODRŽAVANJE</t>
  </si>
  <si>
    <t>KAPITALNI RASHODI</t>
  </si>
  <si>
    <t>SVEUKUPNO</t>
  </si>
  <si>
    <t>Plan 2018.</t>
  </si>
  <si>
    <t>2019.</t>
  </si>
  <si>
    <t>2020.</t>
  </si>
  <si>
    <t>ZDRAVSTVENE USTANOVE</t>
  </si>
  <si>
    <t>OPĆA BOLNICA BJELOVAR</t>
  </si>
  <si>
    <t>Tekuće i investicijsko održavanje</t>
  </si>
  <si>
    <t>Kapitalni rashodi</t>
  </si>
  <si>
    <t>Ukupno</t>
  </si>
  <si>
    <t>DOM ZDRAVLJA BJELOVAR</t>
  </si>
  <si>
    <t>ZAVOD ZA HITNU MEDICINU BJELOVARSKO BILOGORSKE ŽUPANIJE</t>
  </si>
  <si>
    <t>ZAVOD ZA JAVNO ZDRAVSTVO BJELOVARSKO BILOGORSKE ŽUPANIJE</t>
  </si>
  <si>
    <t>SPECIJALNA BOLNICA DARUVARSKE TOPLICE</t>
  </si>
  <si>
    <t>Okvirni limiti rashoda za decentralizirane funkcije u zdravstvu:</t>
  </si>
  <si>
    <t>Okvirni limiti rashoda za decentralizirane funkcije u zdravstvu temeljem odluke (naziv i klasa odluke_____:)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</si>
</sst>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#,##0.00_ ;\-#,##0.00\ 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0"/>
      <color theme="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8"/>
      <color theme="3" tint="-0.499984740745262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sz val="8"/>
      <color theme="3"/>
      <name val="Calibri"/>
      <family val="2"/>
      <charset val="238"/>
      <scheme val="minor"/>
    </font>
    <font>
      <i/>
      <sz val="8"/>
      <color theme="3"/>
      <name val="Calibri"/>
      <family val="2"/>
      <charset val="238"/>
      <scheme val="minor"/>
    </font>
    <font>
      <sz val="10"/>
      <color theme="3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1"/>
      <color rgb="FFFF0000"/>
      <name val="Cambria"/>
      <family val="1"/>
      <charset val="238"/>
    </font>
    <font>
      <i/>
      <sz val="11"/>
      <color rgb="FFFF0000"/>
      <name val="Calibri"/>
      <family val="2"/>
      <charset val="238"/>
      <scheme val="minor"/>
    </font>
    <font>
      <b/>
      <sz val="11"/>
      <color theme="1"/>
      <name val="Cambria"/>
      <family val="1"/>
      <charset val="238"/>
    </font>
    <font>
      <sz val="10"/>
      <color rgb="FF000000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C6D9F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7">
    <xf numFmtId="0" fontId="0" fillId="0" borderId="0" xfId="0"/>
    <xf numFmtId="0" fontId="3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wrapText="1"/>
    </xf>
    <xf numFmtId="0" fontId="5" fillId="0" borderId="9" xfId="0" applyFont="1" applyBorder="1" applyAlignment="1">
      <alignment horizontal="left" vertical="center" wrapText="1"/>
    </xf>
    <xf numFmtId="4" fontId="2" fillId="0" borderId="6" xfId="0" applyNumberFormat="1" applyFont="1" applyBorder="1"/>
    <xf numFmtId="4" fontId="2" fillId="0" borderId="0" xfId="0" applyNumberFormat="1" applyFont="1"/>
    <xf numFmtId="4" fontId="2" fillId="0" borderId="4" xfId="0" applyNumberFormat="1" applyFont="1" applyBorder="1"/>
    <xf numFmtId="164" fontId="2" fillId="0" borderId="4" xfId="1" applyNumberFormat="1" applyFont="1" applyBorder="1" applyAlignment="1">
      <alignment horizontal="right"/>
    </xf>
    <xf numFmtId="4" fontId="6" fillId="0" borderId="9" xfId="0" applyNumberFormat="1" applyFont="1" applyBorder="1"/>
    <xf numFmtId="0" fontId="3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wrapText="1"/>
    </xf>
    <xf numFmtId="0" fontId="5" fillId="0" borderId="9" xfId="0" applyFont="1" applyBorder="1" applyAlignment="1">
      <alignment horizontal="justify" vertical="center"/>
    </xf>
    <xf numFmtId="4" fontId="2" fillId="0" borderId="9" xfId="1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justify" vertical="center" wrapText="1"/>
    </xf>
    <xf numFmtId="0" fontId="5" fillId="0" borderId="9" xfId="0" applyFont="1" applyBorder="1" applyAlignment="1">
      <alignment vertical="center" wrapText="1"/>
    </xf>
    <xf numFmtId="4" fontId="10" fillId="0" borderId="9" xfId="0" applyNumberFormat="1" applyFont="1" applyBorder="1" applyAlignment="1">
      <alignment horizontal="right" vertical="center" wrapText="1"/>
    </xf>
    <xf numFmtId="4" fontId="6" fillId="0" borderId="9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right" vertical="center"/>
    </xf>
    <xf numFmtId="0" fontId="7" fillId="2" borderId="9" xfId="0" applyFont="1" applyFill="1" applyBorder="1" applyAlignment="1">
      <alignment horizontal="center" wrapText="1"/>
    </xf>
    <xf numFmtId="0" fontId="0" fillId="0" borderId="0" xfId="0" applyBorder="1"/>
    <xf numFmtId="0" fontId="2" fillId="0" borderId="0" xfId="0" applyFont="1"/>
    <xf numFmtId="0" fontId="7" fillId="2" borderId="9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wrapText="1"/>
    </xf>
    <xf numFmtId="0" fontId="4" fillId="2" borderId="6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7" fillId="0" borderId="0" xfId="0" applyFont="1"/>
    <xf numFmtId="0" fontId="15" fillId="2" borderId="0" xfId="0" applyFont="1" applyFill="1"/>
    <xf numFmtId="0" fontId="7" fillId="0" borderId="0" xfId="0" applyFont="1" applyBorder="1"/>
    <xf numFmtId="4" fontId="2" fillId="0" borderId="9" xfId="0" applyNumberFormat="1" applyFont="1" applyBorder="1"/>
    <xf numFmtId="0" fontId="7" fillId="2" borderId="9" xfId="0" applyFont="1" applyFill="1" applyBorder="1" applyAlignment="1">
      <alignment horizontal="center" vertical="top" wrapText="1"/>
    </xf>
    <xf numFmtId="0" fontId="11" fillId="2" borderId="9" xfId="0" applyFont="1" applyFill="1" applyBorder="1" applyAlignment="1">
      <alignment horizontal="justify" vertical="center"/>
    </xf>
    <xf numFmtId="0" fontId="7" fillId="2" borderId="9" xfId="0" applyFont="1" applyFill="1" applyBorder="1" applyAlignment="1">
      <alignment horizontal="center" vertical="center"/>
    </xf>
    <xf numFmtId="0" fontId="2" fillId="0" borderId="0" xfId="0" applyFont="1" applyBorder="1"/>
    <xf numFmtId="0" fontId="16" fillId="2" borderId="9" xfId="0" applyFont="1" applyFill="1" applyBorder="1" applyAlignment="1">
      <alignment horizontal="right"/>
    </xf>
    <xf numFmtId="0" fontId="16" fillId="2" borderId="9" xfId="0" applyFont="1" applyFill="1" applyBorder="1" applyAlignment="1">
      <alignment horizontal="right" vertical="center" wrapText="1"/>
    </xf>
    <xf numFmtId="0" fontId="17" fillId="2" borderId="9" xfId="0" applyFont="1" applyFill="1" applyBorder="1" applyAlignment="1">
      <alignment horizontal="right"/>
    </xf>
    <xf numFmtId="0" fontId="16" fillId="2" borderId="9" xfId="0" applyFont="1" applyFill="1" applyBorder="1" applyAlignment="1">
      <alignment horizontal="right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right" wrapText="1"/>
    </xf>
    <xf numFmtId="4" fontId="10" fillId="0" borderId="9" xfId="0" applyNumberFormat="1" applyFont="1" applyBorder="1"/>
    <xf numFmtId="2" fontId="2" fillId="0" borderId="9" xfId="0" applyNumberFormat="1" applyFont="1" applyBorder="1"/>
    <xf numFmtId="0" fontId="4" fillId="0" borderId="0" xfId="0" applyFont="1"/>
    <xf numFmtId="0" fontId="9" fillId="2" borderId="6" xfId="0" applyFont="1" applyFill="1" applyBorder="1" applyAlignment="1">
      <alignment horizontal="center" vertical="top" wrapText="1"/>
    </xf>
    <xf numFmtId="2" fontId="4" fillId="2" borderId="9" xfId="0" applyNumberFormat="1" applyFont="1" applyFill="1" applyBorder="1" applyAlignment="1">
      <alignment horizontal="center" wrapText="1"/>
    </xf>
    <xf numFmtId="0" fontId="14" fillId="2" borderId="9" xfId="0" applyFont="1" applyFill="1" applyBorder="1" applyAlignment="1">
      <alignment horizontal="center" wrapText="1"/>
    </xf>
    <xf numFmtId="4" fontId="6" fillId="0" borderId="4" xfId="0" applyNumberFormat="1" applyFont="1" applyBorder="1"/>
    <xf numFmtId="4" fontId="10" fillId="0" borderId="4" xfId="0" applyNumberFormat="1" applyFont="1" applyBorder="1"/>
    <xf numFmtId="4" fontId="6" fillId="0" borderId="0" xfId="0" applyNumberFormat="1" applyFont="1" applyBorder="1"/>
    <xf numFmtId="4" fontId="10" fillId="0" borderId="0" xfId="0" applyNumberFormat="1" applyFont="1" applyBorder="1"/>
    <xf numFmtId="4" fontId="2" fillId="0" borderId="9" xfId="0" applyNumberFormat="1" applyFont="1" applyBorder="1" applyAlignment="1">
      <alignment horizontal="right" vertical="center"/>
    </xf>
    <xf numFmtId="4" fontId="10" fillId="0" borderId="9" xfId="0" applyNumberFormat="1" applyFont="1" applyBorder="1" applyAlignment="1">
      <alignment horizontal="right" vertical="center"/>
    </xf>
    <xf numFmtId="4" fontId="19" fillId="0" borderId="9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22" fillId="0" borderId="0" xfId="0" applyFont="1" applyAlignment="1">
      <alignment horizontal="justify" vertical="center"/>
    </xf>
    <xf numFmtId="0" fontId="23" fillId="3" borderId="9" xfId="0" applyFont="1" applyFill="1" applyBorder="1" applyAlignment="1">
      <alignment horizontal="left" vertical="center" wrapText="1"/>
    </xf>
    <xf numFmtId="0" fontId="23" fillId="3" borderId="9" xfId="0" applyFont="1" applyFill="1" applyBorder="1" applyAlignment="1">
      <alignment horizontal="center" vertical="center"/>
    </xf>
    <xf numFmtId="0" fontId="23" fillId="0" borderId="9" xfId="0" applyFont="1" applyBorder="1" applyAlignment="1">
      <alignment horizontal="left" vertical="center" wrapText="1"/>
    </xf>
    <xf numFmtId="4" fontId="23" fillId="0" borderId="9" xfId="0" applyNumberFormat="1" applyFont="1" applyBorder="1" applyAlignment="1">
      <alignment horizontal="right" vertical="center"/>
    </xf>
    <xf numFmtId="0" fontId="24" fillId="0" borderId="9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justify" vertical="center"/>
    </xf>
    <xf numFmtId="0" fontId="25" fillId="2" borderId="9" xfId="0" applyFont="1" applyFill="1" applyBorder="1" applyAlignment="1">
      <alignment horizontal="left" vertical="center" wrapText="1"/>
    </xf>
    <xf numFmtId="4" fontId="26" fillId="0" borderId="9" xfId="0" applyNumberFormat="1" applyFont="1" applyBorder="1" applyAlignment="1">
      <alignment horizontal="right" vertical="center"/>
    </xf>
    <xf numFmtId="0" fontId="23" fillId="0" borderId="9" xfId="0" applyFont="1" applyBorder="1" applyAlignment="1">
      <alignment horizontal="justify" vertical="center" wrapText="1"/>
    </xf>
    <xf numFmtId="0" fontId="23" fillId="2" borderId="9" xfId="0" applyFont="1" applyFill="1" applyBorder="1" applyAlignment="1">
      <alignment horizontal="justify" vertical="center" wrapText="1"/>
    </xf>
    <xf numFmtId="4" fontId="23" fillId="2" borderId="9" xfId="0" applyNumberFormat="1" applyFont="1" applyFill="1" applyBorder="1" applyAlignment="1">
      <alignment horizontal="right" vertical="center"/>
    </xf>
    <xf numFmtId="0" fontId="27" fillId="0" borderId="9" xfId="0" applyFont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/>
    <xf numFmtId="0" fontId="4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/>
    <xf numFmtId="0" fontId="7" fillId="0" borderId="3" xfId="0" applyFont="1" applyBorder="1" applyAlignment="1"/>
    <xf numFmtId="0" fontId="7" fillId="2" borderId="1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4" fillId="0" borderId="8" xfId="0" applyFont="1" applyBorder="1" applyAlignment="1">
      <alignment wrapText="1"/>
    </xf>
    <xf numFmtId="0" fontId="7" fillId="0" borderId="6" xfId="0" applyFont="1" applyBorder="1" applyAlignment="1">
      <alignment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/>
    </xf>
    <xf numFmtId="0" fontId="7" fillId="2" borderId="9" xfId="0" applyFont="1" applyFill="1" applyBorder="1" applyAlignment="1">
      <alignment horizontal="center"/>
    </xf>
    <xf numFmtId="0" fontId="7" fillId="0" borderId="9" xfId="0" applyFont="1" applyBorder="1" applyAlignment="1"/>
    <xf numFmtId="0" fontId="7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wrapText="1"/>
    </xf>
    <xf numFmtId="0" fontId="27" fillId="0" borderId="9" xfId="0" applyFont="1" applyBorder="1" applyAlignment="1">
      <alignment horizontal="justify" vertical="center" wrapText="1"/>
    </xf>
    <xf numFmtId="4" fontId="23" fillId="0" borderId="9" xfId="0" applyNumberFormat="1" applyFont="1" applyBorder="1" applyAlignment="1">
      <alignment horizontal="right" vertical="center"/>
    </xf>
    <xf numFmtId="0" fontId="20" fillId="2" borderId="0" xfId="0" applyFont="1" applyFill="1" applyAlignment="1">
      <alignment horizontal="justify" vertical="center"/>
    </xf>
    <xf numFmtId="0" fontId="21" fillId="2" borderId="0" xfId="0" applyFont="1" applyFill="1" applyAlignment="1"/>
    <xf numFmtId="0" fontId="23" fillId="4" borderId="9" xfId="0" applyFont="1" applyFill="1" applyBorder="1" applyAlignment="1">
      <alignment horizontal="justify" vertical="center" wrapText="1"/>
    </xf>
    <xf numFmtId="0" fontId="23" fillId="4" borderId="9" xfId="0" applyFont="1" applyFill="1" applyBorder="1" applyAlignment="1">
      <alignment horizontal="center" vertical="center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tabSelected="1" topLeftCell="A19" workbookViewId="0">
      <selection activeCell="K17" sqref="K17"/>
    </sheetView>
  </sheetViews>
  <sheetFormatPr defaultRowHeight="14.4" x14ac:dyDescent="0.3"/>
  <cols>
    <col min="1" max="1" width="17" customWidth="1"/>
    <col min="2" max="2" width="11.5546875" customWidth="1"/>
    <col min="3" max="3" width="10.44140625" customWidth="1"/>
    <col min="4" max="4" width="11.6640625" customWidth="1"/>
    <col min="5" max="6" width="11.88671875" customWidth="1"/>
    <col min="7" max="7" width="11.44140625" customWidth="1"/>
    <col min="8" max="8" width="11.77734375" customWidth="1"/>
    <col min="9" max="9" width="13.77734375" customWidth="1"/>
    <col min="10" max="10" width="12" customWidth="1"/>
    <col min="11" max="11" width="11.77734375" customWidth="1"/>
    <col min="12" max="12" width="9" bestFit="1" customWidth="1"/>
    <col min="13" max="16" width="10" bestFit="1" customWidth="1"/>
    <col min="17" max="17" width="9" bestFit="1" customWidth="1"/>
    <col min="18" max="18" width="11.88671875" customWidth="1"/>
    <col min="19" max="19" width="11.5546875" bestFit="1" customWidth="1"/>
    <col min="20" max="20" width="9" bestFit="1" customWidth="1"/>
    <col min="21" max="21" width="11.5546875" bestFit="1" customWidth="1"/>
    <col min="22" max="22" width="9" bestFit="1" customWidth="1"/>
    <col min="23" max="23" width="10" bestFit="1" customWidth="1"/>
    <col min="24" max="24" width="9" bestFit="1" customWidth="1"/>
    <col min="25" max="25" width="10" bestFit="1" customWidth="1"/>
  </cols>
  <sheetData>
    <row r="1" spans="1:25" x14ac:dyDescent="0.3">
      <c r="A1" s="36" t="s">
        <v>60</v>
      </c>
      <c r="B1" s="35"/>
      <c r="C1" s="35"/>
      <c r="D1" s="35"/>
      <c r="E1" s="35"/>
      <c r="F1" s="35"/>
      <c r="G1" s="35"/>
      <c r="H1" s="52"/>
      <c r="I1" s="52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</row>
    <row r="2" spans="1:25" x14ac:dyDescent="0.3">
      <c r="A2" s="37"/>
      <c r="B2" s="79" t="s">
        <v>0</v>
      </c>
      <c r="C2" s="80"/>
      <c r="D2" s="80"/>
      <c r="E2" s="80"/>
      <c r="F2" s="81"/>
      <c r="G2" s="82" t="s">
        <v>1</v>
      </c>
      <c r="H2" s="11"/>
      <c r="I2" s="11"/>
      <c r="J2" s="79" t="s">
        <v>63</v>
      </c>
      <c r="K2" s="80"/>
      <c r="L2" s="80"/>
      <c r="M2" s="80"/>
      <c r="N2" s="80"/>
      <c r="O2" s="80"/>
      <c r="P2" s="80"/>
      <c r="Q2" s="80"/>
      <c r="R2" s="91"/>
      <c r="S2" s="91"/>
      <c r="T2" s="91"/>
      <c r="U2" s="91"/>
      <c r="V2" s="91"/>
      <c r="W2" s="91"/>
      <c r="X2" s="91"/>
      <c r="Y2" s="92"/>
    </row>
    <row r="3" spans="1:25" ht="28.8" customHeight="1" x14ac:dyDescent="0.3">
      <c r="A3" s="30" t="s">
        <v>2</v>
      </c>
      <c r="B3" s="85" t="s">
        <v>31</v>
      </c>
      <c r="C3" s="86"/>
      <c r="D3" s="87"/>
      <c r="E3" s="47"/>
      <c r="F3" s="88" t="s">
        <v>35</v>
      </c>
      <c r="G3" s="83"/>
      <c r="H3" s="12"/>
      <c r="I3" s="12"/>
      <c r="J3" s="88" t="s">
        <v>64</v>
      </c>
      <c r="K3" s="95" t="s">
        <v>65</v>
      </c>
      <c r="L3" s="96"/>
      <c r="M3" s="88" t="s">
        <v>101</v>
      </c>
      <c r="N3" s="95" t="s">
        <v>66</v>
      </c>
      <c r="O3" s="99"/>
      <c r="P3" s="88" t="s">
        <v>67</v>
      </c>
      <c r="Q3" s="88" t="s">
        <v>68</v>
      </c>
      <c r="R3" s="104" t="s">
        <v>69</v>
      </c>
      <c r="S3" s="104"/>
      <c r="T3" s="104"/>
      <c r="U3" s="105"/>
      <c r="V3" s="93" t="s">
        <v>70</v>
      </c>
      <c r="W3" s="102"/>
      <c r="X3" s="102"/>
      <c r="Y3" s="103"/>
    </row>
    <row r="4" spans="1:25" ht="43.2" customHeight="1" x14ac:dyDescent="0.3">
      <c r="A4" s="29"/>
      <c r="B4" s="29" t="s">
        <v>3</v>
      </c>
      <c r="C4" s="29" t="s">
        <v>4</v>
      </c>
      <c r="D4" s="29" t="s">
        <v>5</v>
      </c>
      <c r="E4" s="30"/>
      <c r="F4" s="89"/>
      <c r="G4" s="83"/>
      <c r="H4" s="12"/>
      <c r="I4" s="12"/>
      <c r="J4" s="89"/>
      <c r="K4" s="97"/>
      <c r="L4" s="98"/>
      <c r="M4" s="89"/>
      <c r="N4" s="100"/>
      <c r="O4" s="101"/>
      <c r="P4" s="89"/>
      <c r="Q4" s="89"/>
      <c r="R4" s="93" t="s">
        <v>71</v>
      </c>
      <c r="S4" s="94"/>
      <c r="T4" s="26" t="s">
        <v>72</v>
      </c>
      <c r="U4" s="26" t="s">
        <v>73</v>
      </c>
      <c r="V4" s="26" t="s">
        <v>74</v>
      </c>
      <c r="W4" s="26" t="s">
        <v>75</v>
      </c>
      <c r="X4" s="26" t="s">
        <v>76</v>
      </c>
      <c r="Y4" s="26" t="s">
        <v>77</v>
      </c>
    </row>
    <row r="5" spans="1:25" ht="44.4" customHeight="1" x14ac:dyDescent="0.3">
      <c r="A5" s="31" t="s">
        <v>6</v>
      </c>
      <c r="B5" s="90" t="s">
        <v>7</v>
      </c>
      <c r="C5" s="86"/>
      <c r="D5" s="87"/>
      <c r="E5" s="2" t="s">
        <v>33</v>
      </c>
      <c r="F5" s="32" t="s">
        <v>34</v>
      </c>
      <c r="G5" s="84"/>
      <c r="H5" s="33" t="s">
        <v>32</v>
      </c>
      <c r="I5" s="33" t="s">
        <v>8</v>
      </c>
      <c r="J5" s="33" t="s">
        <v>78</v>
      </c>
      <c r="K5" s="39" t="s">
        <v>79</v>
      </c>
      <c r="L5" s="39" t="s">
        <v>80</v>
      </c>
      <c r="M5" s="33" t="s">
        <v>81</v>
      </c>
      <c r="N5" s="53" t="s">
        <v>82</v>
      </c>
      <c r="O5" s="53" t="s">
        <v>83</v>
      </c>
      <c r="P5" s="33" t="s">
        <v>84</v>
      </c>
      <c r="Q5" s="33" t="s">
        <v>85</v>
      </c>
      <c r="R5" s="26" t="s">
        <v>86</v>
      </c>
      <c r="S5" s="26" t="s">
        <v>87</v>
      </c>
      <c r="T5" s="34" t="s">
        <v>88</v>
      </c>
      <c r="U5" s="26"/>
      <c r="V5" s="26"/>
      <c r="W5" s="26" t="s">
        <v>89</v>
      </c>
      <c r="X5" s="26"/>
      <c r="Y5" s="26" t="s">
        <v>90</v>
      </c>
    </row>
    <row r="6" spans="1:25" x14ac:dyDescent="0.3">
      <c r="A6" s="4" t="s">
        <v>9</v>
      </c>
      <c r="B6" s="5">
        <v>70000</v>
      </c>
      <c r="C6" s="5">
        <v>5300</v>
      </c>
      <c r="D6" s="38">
        <v>60000</v>
      </c>
      <c r="E6" s="6">
        <f>B6+C6+D6</f>
        <v>135300</v>
      </c>
      <c r="F6" s="5">
        <v>0</v>
      </c>
      <c r="G6" s="5">
        <f t="shared" ref="G6:G27" si="0">B6+C6+D6+F6</f>
        <v>135300</v>
      </c>
      <c r="H6" s="5">
        <v>35000</v>
      </c>
      <c r="I6" s="5">
        <f t="shared" ref="I6:I26" si="1">G6+H6</f>
        <v>170300</v>
      </c>
      <c r="J6" s="38">
        <v>0</v>
      </c>
      <c r="K6" s="38">
        <v>0</v>
      </c>
      <c r="L6" s="38">
        <v>0</v>
      </c>
      <c r="M6" s="38">
        <v>24308.68</v>
      </c>
      <c r="N6" s="38">
        <f>M6-O6</f>
        <v>20662.378000000001</v>
      </c>
      <c r="O6" s="38">
        <f>M6*15%</f>
        <v>3646.3020000000001</v>
      </c>
      <c r="P6" s="38">
        <v>3650</v>
      </c>
      <c r="Q6" s="38"/>
      <c r="R6" s="38"/>
      <c r="S6" s="38"/>
      <c r="T6" s="38"/>
      <c r="U6" s="38"/>
      <c r="V6" s="49"/>
      <c r="W6" s="49"/>
      <c r="X6" s="49"/>
      <c r="Y6" s="49"/>
    </row>
    <row r="7" spans="1:25" x14ac:dyDescent="0.3">
      <c r="A7" s="4" t="s">
        <v>10</v>
      </c>
      <c r="B7" s="38">
        <v>186000</v>
      </c>
      <c r="C7" s="38">
        <v>10000</v>
      </c>
      <c r="D7" s="38">
        <f>120000+20000</f>
        <v>140000</v>
      </c>
      <c r="E7" s="38">
        <f>B7+C7+D7</f>
        <v>336000</v>
      </c>
      <c r="F7" s="38">
        <v>0</v>
      </c>
      <c r="G7" s="38">
        <f t="shared" si="0"/>
        <v>336000</v>
      </c>
      <c r="H7" s="38">
        <v>1012320</v>
      </c>
      <c r="I7" s="38">
        <f t="shared" si="1"/>
        <v>1348320</v>
      </c>
      <c r="J7" s="38">
        <v>87000</v>
      </c>
      <c r="K7" s="50">
        <f>J7-L7</f>
        <v>82650</v>
      </c>
      <c r="L7" s="50">
        <f>J7*5%</f>
        <v>4350</v>
      </c>
      <c r="M7" s="38">
        <v>46960</v>
      </c>
      <c r="N7" s="38">
        <f t="shared" ref="N7:N27" si="2">M7-O7</f>
        <v>39916</v>
      </c>
      <c r="O7" s="38">
        <f t="shared" ref="O7:O27" si="3">M7*15%</f>
        <v>7044</v>
      </c>
      <c r="P7" s="38">
        <v>23500</v>
      </c>
      <c r="Q7" s="38"/>
      <c r="R7" s="38"/>
      <c r="S7" s="38"/>
      <c r="T7" s="38"/>
      <c r="U7" s="38"/>
      <c r="V7" s="38"/>
      <c r="W7" s="38"/>
      <c r="X7" s="38"/>
      <c r="Y7" s="38"/>
    </row>
    <row r="8" spans="1:25" ht="28.8" customHeight="1" x14ac:dyDescent="0.3">
      <c r="A8" s="4" t="s">
        <v>11</v>
      </c>
      <c r="B8" s="38">
        <v>143000</v>
      </c>
      <c r="C8" s="38">
        <v>12000</v>
      </c>
      <c r="D8" s="38">
        <f>75000+20000</f>
        <v>95000</v>
      </c>
      <c r="E8" s="38">
        <f>B8+C8+D8</f>
        <v>250000</v>
      </c>
      <c r="F8" s="38">
        <v>0</v>
      </c>
      <c r="G8" s="5">
        <f t="shared" si="0"/>
        <v>250000</v>
      </c>
      <c r="H8" s="5">
        <v>209550</v>
      </c>
      <c r="I8" s="5">
        <f t="shared" si="1"/>
        <v>459550</v>
      </c>
      <c r="J8" s="38">
        <v>50000</v>
      </c>
      <c r="K8" s="50">
        <f>J8-L8</f>
        <v>47500</v>
      </c>
      <c r="L8" s="50">
        <f>J8*5%</f>
        <v>2500</v>
      </c>
      <c r="M8" s="38">
        <v>30940</v>
      </c>
      <c r="N8" s="38">
        <f t="shared" si="2"/>
        <v>26299</v>
      </c>
      <c r="O8" s="38">
        <f t="shared" si="3"/>
        <v>4641</v>
      </c>
      <c r="P8" s="38">
        <v>11700</v>
      </c>
      <c r="Q8" s="38"/>
      <c r="R8" s="38"/>
      <c r="S8" s="38"/>
      <c r="T8" s="38"/>
      <c r="U8" s="38"/>
      <c r="V8" s="38"/>
      <c r="W8" s="38"/>
      <c r="X8" s="38"/>
      <c r="Y8" s="38"/>
    </row>
    <row r="9" spans="1:25" ht="27" customHeight="1" x14ac:dyDescent="0.3">
      <c r="A9" s="4" t="s">
        <v>12</v>
      </c>
      <c r="B9" s="38">
        <v>322000</v>
      </c>
      <c r="C9" s="38">
        <v>11500</v>
      </c>
      <c r="D9" s="38">
        <f>160000+20000</f>
        <v>180000</v>
      </c>
      <c r="E9" s="6">
        <f t="shared" ref="E9:E26" si="4">B9+C9+D9</f>
        <v>513500</v>
      </c>
      <c r="F9" s="38">
        <v>0</v>
      </c>
      <c r="G9" s="38">
        <f t="shared" si="0"/>
        <v>513500</v>
      </c>
      <c r="H9" s="38">
        <v>368885</v>
      </c>
      <c r="I9" s="38">
        <f t="shared" si="1"/>
        <v>882385</v>
      </c>
      <c r="J9" s="38">
        <v>58000</v>
      </c>
      <c r="K9" s="50">
        <f t="shared" ref="K9:K27" si="5">J9-L9</f>
        <v>55100</v>
      </c>
      <c r="L9" s="50">
        <f t="shared" ref="L9:L27" si="6">J9*5%</f>
        <v>2900</v>
      </c>
      <c r="M9" s="38">
        <v>51380</v>
      </c>
      <c r="N9" s="38">
        <f t="shared" si="2"/>
        <v>43673</v>
      </c>
      <c r="O9" s="38">
        <f t="shared" si="3"/>
        <v>7707</v>
      </c>
      <c r="P9" s="38">
        <v>22000</v>
      </c>
      <c r="Q9" s="38"/>
      <c r="R9" s="38"/>
      <c r="S9" s="38"/>
      <c r="T9" s="38"/>
      <c r="U9" s="38"/>
      <c r="V9" s="38"/>
      <c r="W9" s="38"/>
      <c r="X9" s="38"/>
      <c r="Y9" s="38">
        <v>25000</v>
      </c>
    </row>
    <row r="10" spans="1:25" ht="20.399999999999999" customHeight="1" x14ac:dyDescent="0.3">
      <c r="A10" s="4" t="s">
        <v>13</v>
      </c>
      <c r="B10" s="38">
        <v>79000</v>
      </c>
      <c r="C10" s="38">
        <v>5000</v>
      </c>
      <c r="D10" s="38">
        <f>85000+20000</f>
        <v>105000</v>
      </c>
      <c r="E10" s="38">
        <f t="shared" si="4"/>
        <v>189000</v>
      </c>
      <c r="F10" s="38">
        <v>0</v>
      </c>
      <c r="G10" s="5">
        <f t="shared" si="0"/>
        <v>189000</v>
      </c>
      <c r="H10" s="5">
        <v>295500</v>
      </c>
      <c r="I10" s="5">
        <f t="shared" si="1"/>
        <v>484500</v>
      </c>
      <c r="J10" s="38">
        <v>0</v>
      </c>
      <c r="K10" s="50">
        <f t="shared" si="5"/>
        <v>0</v>
      </c>
      <c r="L10" s="50">
        <f t="shared" si="6"/>
        <v>0</v>
      </c>
      <c r="M10" s="38">
        <v>24870</v>
      </c>
      <c r="N10" s="38">
        <f t="shared" si="2"/>
        <v>21139.5</v>
      </c>
      <c r="O10" s="38">
        <f t="shared" si="3"/>
        <v>3730.5</v>
      </c>
      <c r="P10" s="38">
        <v>4000</v>
      </c>
      <c r="Q10" s="38"/>
      <c r="R10" s="38"/>
      <c r="S10" s="38"/>
      <c r="T10" s="38"/>
      <c r="U10" s="38"/>
      <c r="V10" s="38"/>
      <c r="W10" s="38">
        <v>100000</v>
      </c>
      <c r="X10" s="38"/>
      <c r="Y10" s="38">
        <v>30000</v>
      </c>
    </row>
    <row r="11" spans="1:25" ht="16.2" customHeight="1" x14ac:dyDescent="0.3">
      <c r="A11" s="4" t="s">
        <v>14</v>
      </c>
      <c r="B11" s="38">
        <v>151000</v>
      </c>
      <c r="C11" s="38">
        <v>8000</v>
      </c>
      <c r="D11" s="38">
        <f>95000+20000</f>
        <v>115000</v>
      </c>
      <c r="E11" s="38">
        <f t="shared" si="4"/>
        <v>274000</v>
      </c>
      <c r="F11" s="38">
        <v>0</v>
      </c>
      <c r="G11" s="38">
        <f t="shared" si="0"/>
        <v>274000</v>
      </c>
      <c r="H11" s="38">
        <v>297100</v>
      </c>
      <c r="I11" s="5">
        <f t="shared" si="1"/>
        <v>571100</v>
      </c>
      <c r="J11" s="38">
        <v>54500</v>
      </c>
      <c r="K11" s="50">
        <f t="shared" si="5"/>
        <v>51775</v>
      </c>
      <c r="L11" s="50">
        <f t="shared" si="6"/>
        <v>2725</v>
      </c>
      <c r="M11" s="38">
        <v>36470</v>
      </c>
      <c r="N11" s="38">
        <f t="shared" si="2"/>
        <v>30999.5</v>
      </c>
      <c r="O11" s="38">
        <f t="shared" si="3"/>
        <v>5470.5</v>
      </c>
      <c r="P11" s="38">
        <v>6500</v>
      </c>
      <c r="Q11" s="38"/>
      <c r="R11" s="38"/>
      <c r="S11" s="38"/>
      <c r="T11" s="38"/>
      <c r="U11" s="38"/>
      <c r="V11" s="38"/>
      <c r="W11" s="38"/>
      <c r="X11" s="38"/>
      <c r="Y11" s="38"/>
    </row>
    <row r="12" spans="1:25" ht="17.399999999999999" customHeight="1" x14ac:dyDescent="0.3">
      <c r="A12" s="4" t="s">
        <v>15</v>
      </c>
      <c r="B12" s="38">
        <v>330000</v>
      </c>
      <c r="C12" s="38">
        <v>20000</v>
      </c>
      <c r="D12" s="38">
        <f>175000+20000</f>
        <v>195000</v>
      </c>
      <c r="E12" s="6">
        <f t="shared" si="4"/>
        <v>545000</v>
      </c>
      <c r="F12" s="38">
        <v>0</v>
      </c>
      <c r="G12" s="5">
        <f t="shared" si="0"/>
        <v>545000</v>
      </c>
      <c r="H12" s="5">
        <v>1058000</v>
      </c>
      <c r="I12" s="38">
        <f t="shared" si="1"/>
        <v>1603000</v>
      </c>
      <c r="J12" s="38">
        <v>108500</v>
      </c>
      <c r="K12" s="50">
        <f t="shared" si="5"/>
        <v>103075</v>
      </c>
      <c r="L12" s="50">
        <f t="shared" si="6"/>
        <v>5425</v>
      </c>
      <c r="M12" s="38">
        <v>46960</v>
      </c>
      <c r="N12" s="38">
        <f t="shared" si="2"/>
        <v>39916</v>
      </c>
      <c r="O12" s="38">
        <f t="shared" si="3"/>
        <v>7044</v>
      </c>
      <c r="P12" s="38">
        <v>21000</v>
      </c>
      <c r="Q12" s="38"/>
      <c r="R12" s="50">
        <v>3520000</v>
      </c>
      <c r="S12" s="38">
        <v>3573000</v>
      </c>
      <c r="T12" s="38"/>
      <c r="U12" s="38">
        <v>2380135</v>
      </c>
      <c r="V12" s="38"/>
      <c r="W12" s="38"/>
      <c r="X12" s="38"/>
      <c r="Y12" s="38"/>
    </row>
    <row r="13" spans="1:25" ht="28.2" customHeight="1" x14ac:dyDescent="0.3">
      <c r="A13" s="4" t="s">
        <v>16</v>
      </c>
      <c r="B13" s="38">
        <v>210000</v>
      </c>
      <c r="C13" s="38">
        <v>17000</v>
      </c>
      <c r="D13" s="38">
        <f>140000+20000</f>
        <v>160000</v>
      </c>
      <c r="E13" s="38">
        <f t="shared" si="4"/>
        <v>387000</v>
      </c>
      <c r="F13" s="38">
        <v>0</v>
      </c>
      <c r="G13" s="38">
        <f t="shared" si="0"/>
        <v>387000</v>
      </c>
      <c r="H13" s="38">
        <v>633450</v>
      </c>
      <c r="I13" s="5">
        <f t="shared" si="1"/>
        <v>1020450</v>
      </c>
      <c r="J13" s="38">
        <v>214500</v>
      </c>
      <c r="K13" s="50">
        <f t="shared" si="5"/>
        <v>203775</v>
      </c>
      <c r="L13" s="50">
        <f t="shared" si="6"/>
        <v>10725</v>
      </c>
      <c r="M13" s="38">
        <v>24870</v>
      </c>
      <c r="N13" s="38">
        <f t="shared" si="2"/>
        <v>21139.5</v>
      </c>
      <c r="O13" s="38">
        <f t="shared" si="3"/>
        <v>3730.5</v>
      </c>
      <c r="P13" s="38">
        <v>16640</v>
      </c>
      <c r="Q13" s="38"/>
      <c r="R13" s="38">
        <v>3629170</v>
      </c>
      <c r="S13" s="38">
        <v>2060936.4</v>
      </c>
      <c r="T13" s="38"/>
      <c r="U13" s="38">
        <v>1373957.6</v>
      </c>
      <c r="V13" s="38"/>
      <c r="W13" s="38"/>
      <c r="X13" s="38"/>
      <c r="Y13" s="38"/>
    </row>
    <row r="14" spans="1:25" ht="26.4" customHeight="1" x14ac:dyDescent="0.3">
      <c r="A14" s="4" t="s">
        <v>17</v>
      </c>
      <c r="B14" s="38">
        <v>78000</v>
      </c>
      <c r="C14" s="38">
        <v>5000</v>
      </c>
      <c r="D14" s="38">
        <f>95000+20000</f>
        <v>115000</v>
      </c>
      <c r="E14" s="38">
        <f t="shared" si="4"/>
        <v>198000</v>
      </c>
      <c r="F14" s="38">
        <v>0</v>
      </c>
      <c r="G14" s="5">
        <f t="shared" si="0"/>
        <v>198000</v>
      </c>
      <c r="H14" s="5">
        <v>352600</v>
      </c>
      <c r="I14" s="38">
        <f t="shared" si="1"/>
        <v>550600</v>
      </c>
      <c r="J14" s="38">
        <v>25000</v>
      </c>
      <c r="K14" s="50">
        <f t="shared" si="5"/>
        <v>23750</v>
      </c>
      <c r="L14" s="50">
        <f t="shared" si="6"/>
        <v>1250</v>
      </c>
      <c r="M14" s="38">
        <v>14920</v>
      </c>
      <c r="N14" s="38">
        <f t="shared" si="2"/>
        <v>12682</v>
      </c>
      <c r="O14" s="38">
        <f t="shared" si="3"/>
        <v>2238</v>
      </c>
      <c r="P14" s="51">
        <v>0</v>
      </c>
      <c r="Q14" s="38"/>
      <c r="R14" s="38"/>
      <c r="S14" s="38"/>
      <c r="T14" s="38"/>
      <c r="U14" s="38"/>
      <c r="V14" s="38"/>
      <c r="W14" s="38"/>
      <c r="X14" s="38"/>
      <c r="Y14" s="38">
        <v>27000</v>
      </c>
    </row>
    <row r="15" spans="1:25" ht="19.2" customHeight="1" x14ac:dyDescent="0.3">
      <c r="A15" s="4" t="s">
        <v>18</v>
      </c>
      <c r="B15" s="38">
        <v>146000</v>
      </c>
      <c r="C15" s="38">
        <v>55000</v>
      </c>
      <c r="D15" s="38">
        <f>110000+20000</f>
        <v>130000</v>
      </c>
      <c r="E15" s="6">
        <f t="shared" si="4"/>
        <v>331000</v>
      </c>
      <c r="F15" s="38">
        <v>0</v>
      </c>
      <c r="G15" s="38">
        <f t="shared" si="0"/>
        <v>331000</v>
      </c>
      <c r="H15" s="38">
        <v>675000</v>
      </c>
      <c r="I15" s="5">
        <f t="shared" si="1"/>
        <v>1006000</v>
      </c>
      <c r="J15" s="38">
        <v>79000</v>
      </c>
      <c r="K15" s="50">
        <f t="shared" si="5"/>
        <v>75050</v>
      </c>
      <c r="L15" s="50">
        <f t="shared" si="6"/>
        <v>3950</v>
      </c>
      <c r="M15" s="38">
        <v>54150</v>
      </c>
      <c r="N15" s="38">
        <f t="shared" si="2"/>
        <v>46027.5</v>
      </c>
      <c r="O15" s="38">
        <f t="shared" si="3"/>
        <v>8122.5</v>
      </c>
      <c r="P15" s="38">
        <v>6800</v>
      </c>
      <c r="Q15" s="38"/>
      <c r="R15" s="38"/>
      <c r="S15" s="38"/>
      <c r="T15" s="38"/>
      <c r="U15" s="38"/>
      <c r="V15" s="38"/>
      <c r="W15" s="38"/>
      <c r="X15" s="38"/>
      <c r="Y15" s="38"/>
    </row>
    <row r="16" spans="1:25" ht="26.4" customHeight="1" x14ac:dyDescent="0.3">
      <c r="A16" s="4" t="s">
        <v>19</v>
      </c>
      <c r="B16" s="38">
        <v>120000</v>
      </c>
      <c r="C16" s="38">
        <v>7000</v>
      </c>
      <c r="D16" s="38">
        <f>80000+20000</f>
        <v>100000</v>
      </c>
      <c r="E16" s="38">
        <f t="shared" si="4"/>
        <v>227000</v>
      </c>
      <c r="F16" s="38">
        <v>0</v>
      </c>
      <c r="G16" s="5">
        <f t="shared" si="0"/>
        <v>227000</v>
      </c>
      <c r="H16" s="5">
        <v>502893</v>
      </c>
      <c r="I16" s="5">
        <f t="shared" si="1"/>
        <v>729893</v>
      </c>
      <c r="J16" s="38">
        <v>25000</v>
      </c>
      <c r="K16" s="50">
        <f t="shared" si="5"/>
        <v>23750</v>
      </c>
      <c r="L16" s="50">
        <f t="shared" si="6"/>
        <v>1250</v>
      </c>
      <c r="M16" s="38">
        <v>24870</v>
      </c>
      <c r="N16" s="38">
        <f t="shared" si="2"/>
        <v>21139.5</v>
      </c>
      <c r="O16" s="38">
        <f t="shared" si="3"/>
        <v>3730.5</v>
      </c>
      <c r="P16" s="38">
        <v>6250</v>
      </c>
      <c r="Q16" s="38"/>
      <c r="R16" s="38"/>
      <c r="S16" s="38"/>
      <c r="T16" s="38"/>
      <c r="U16" s="38"/>
      <c r="V16" s="38"/>
      <c r="W16" s="38"/>
      <c r="X16" s="38"/>
      <c r="Y16" s="38">
        <v>27000</v>
      </c>
    </row>
    <row r="17" spans="1:26" ht="29.4" customHeight="1" x14ac:dyDescent="0.3">
      <c r="A17" s="4" t="s">
        <v>20</v>
      </c>
      <c r="B17" s="38">
        <v>98000</v>
      </c>
      <c r="C17" s="38">
        <v>5000</v>
      </c>
      <c r="D17" s="38">
        <f>80000+20000</f>
        <v>100000</v>
      </c>
      <c r="E17" s="38">
        <f t="shared" si="4"/>
        <v>203000</v>
      </c>
      <c r="F17" s="38">
        <v>0</v>
      </c>
      <c r="G17" s="38">
        <f t="shared" si="0"/>
        <v>203000</v>
      </c>
      <c r="H17" s="38">
        <v>237270</v>
      </c>
      <c r="I17" s="38">
        <f t="shared" si="1"/>
        <v>440270</v>
      </c>
      <c r="J17" s="38">
        <v>32500</v>
      </c>
      <c r="K17" s="50">
        <f t="shared" si="5"/>
        <v>30875</v>
      </c>
      <c r="L17" s="50">
        <f t="shared" si="6"/>
        <v>1625</v>
      </c>
      <c r="M17" s="38">
        <v>24870</v>
      </c>
      <c r="N17" s="38">
        <f t="shared" si="2"/>
        <v>21139.5</v>
      </c>
      <c r="O17" s="38">
        <f t="shared" si="3"/>
        <v>3730.5</v>
      </c>
      <c r="P17" s="38">
        <v>3300</v>
      </c>
      <c r="Q17" s="38"/>
      <c r="R17" s="38"/>
      <c r="S17" s="38"/>
      <c r="T17" s="38"/>
      <c r="U17" s="38"/>
      <c r="V17" s="38"/>
      <c r="W17" s="38"/>
      <c r="X17" s="38"/>
      <c r="Y17" s="38"/>
    </row>
    <row r="18" spans="1:26" ht="15.6" customHeight="1" x14ac:dyDescent="0.3">
      <c r="A18" s="4" t="s">
        <v>21</v>
      </c>
      <c r="B18" s="38">
        <v>155000</v>
      </c>
      <c r="C18" s="38">
        <v>6000</v>
      </c>
      <c r="D18" s="38">
        <f>100000+20000</f>
        <v>120000</v>
      </c>
      <c r="E18" s="6">
        <f t="shared" si="4"/>
        <v>281000</v>
      </c>
      <c r="F18" s="38">
        <v>0</v>
      </c>
      <c r="G18" s="5">
        <f t="shared" si="0"/>
        <v>281000</v>
      </c>
      <c r="H18" s="5">
        <v>540150</v>
      </c>
      <c r="I18" s="5">
        <f t="shared" si="1"/>
        <v>821150</v>
      </c>
      <c r="J18" s="38">
        <v>0</v>
      </c>
      <c r="K18" s="50">
        <f t="shared" si="5"/>
        <v>0</v>
      </c>
      <c r="L18" s="50">
        <f t="shared" si="6"/>
        <v>0</v>
      </c>
      <c r="M18" s="38">
        <v>22660</v>
      </c>
      <c r="N18" s="38">
        <f t="shared" si="2"/>
        <v>19261</v>
      </c>
      <c r="O18" s="38">
        <f t="shared" si="3"/>
        <v>3399</v>
      </c>
      <c r="P18" s="38">
        <v>10000</v>
      </c>
      <c r="Q18" s="38"/>
      <c r="R18" s="38">
        <v>714000</v>
      </c>
      <c r="S18" s="38">
        <v>370000</v>
      </c>
      <c r="T18" s="38"/>
      <c r="U18" s="38">
        <v>246076.1</v>
      </c>
      <c r="V18" s="38"/>
      <c r="W18" s="38"/>
      <c r="X18" s="38"/>
      <c r="Y18" s="38"/>
    </row>
    <row r="19" spans="1:26" ht="19.8" customHeight="1" x14ac:dyDescent="0.3">
      <c r="A19" s="4" t="s">
        <v>22</v>
      </c>
      <c r="B19" s="38">
        <v>290000</v>
      </c>
      <c r="C19" s="38">
        <v>11000</v>
      </c>
      <c r="D19" s="38">
        <f>165562+20000</f>
        <v>185562</v>
      </c>
      <c r="E19" s="38">
        <f t="shared" si="4"/>
        <v>486562</v>
      </c>
      <c r="F19" s="38">
        <v>0</v>
      </c>
      <c r="G19" s="38">
        <f t="shared" si="0"/>
        <v>486562</v>
      </c>
      <c r="H19" s="38">
        <v>1211700</v>
      </c>
      <c r="I19" s="38">
        <f t="shared" si="1"/>
        <v>1698262</v>
      </c>
      <c r="J19" s="38">
        <v>160000</v>
      </c>
      <c r="K19" s="50">
        <f t="shared" si="5"/>
        <v>152000</v>
      </c>
      <c r="L19" s="50">
        <f t="shared" si="6"/>
        <v>8000</v>
      </c>
      <c r="M19" s="38">
        <v>91160</v>
      </c>
      <c r="N19" s="38">
        <f t="shared" si="2"/>
        <v>77486</v>
      </c>
      <c r="O19" s="38">
        <f t="shared" si="3"/>
        <v>13674</v>
      </c>
      <c r="P19" s="38">
        <v>17800</v>
      </c>
      <c r="Q19" s="38"/>
      <c r="R19" s="38">
        <v>470000</v>
      </c>
      <c r="S19" s="38">
        <v>400000</v>
      </c>
      <c r="T19" s="38"/>
      <c r="U19" s="38">
        <v>265642.69</v>
      </c>
      <c r="V19" s="38"/>
      <c r="W19" s="38"/>
      <c r="X19" s="38"/>
      <c r="Y19" s="38"/>
    </row>
    <row r="20" spans="1:26" ht="18.600000000000001" customHeight="1" x14ac:dyDescent="0.3">
      <c r="A20" s="4" t="s">
        <v>23</v>
      </c>
      <c r="B20" s="38">
        <v>92000</v>
      </c>
      <c r="C20" s="38">
        <v>4000</v>
      </c>
      <c r="D20" s="38">
        <f>85000+20000</f>
        <v>105000</v>
      </c>
      <c r="E20" s="38">
        <f t="shared" si="4"/>
        <v>201000</v>
      </c>
      <c r="F20" s="38">
        <v>0</v>
      </c>
      <c r="G20" s="5">
        <f t="shared" si="0"/>
        <v>201000</v>
      </c>
      <c r="H20" s="5">
        <v>222720</v>
      </c>
      <c r="I20" s="5">
        <f t="shared" si="1"/>
        <v>423720</v>
      </c>
      <c r="J20" s="38">
        <v>0</v>
      </c>
      <c r="K20" s="50">
        <f t="shared" si="5"/>
        <v>0</v>
      </c>
      <c r="L20" s="50">
        <f t="shared" si="6"/>
        <v>0</v>
      </c>
      <c r="M20" s="38">
        <v>13820</v>
      </c>
      <c r="N20" s="38">
        <f t="shared" si="2"/>
        <v>11747</v>
      </c>
      <c r="O20" s="38">
        <f t="shared" si="3"/>
        <v>2073</v>
      </c>
      <c r="P20" s="38">
        <v>4825</v>
      </c>
      <c r="Q20" s="38"/>
      <c r="R20" s="38"/>
      <c r="S20" s="38"/>
      <c r="T20" s="38"/>
      <c r="U20" s="38"/>
      <c r="V20" s="38"/>
      <c r="W20" s="38"/>
      <c r="X20" s="38"/>
      <c r="Y20" s="38"/>
    </row>
    <row r="21" spans="1:26" ht="16.8" customHeight="1" x14ac:dyDescent="0.3">
      <c r="A21" s="4" t="s">
        <v>24</v>
      </c>
      <c r="B21" s="38">
        <v>83000</v>
      </c>
      <c r="C21" s="38">
        <v>6000</v>
      </c>
      <c r="D21" s="38">
        <f>65000+20000</f>
        <v>85000</v>
      </c>
      <c r="E21" s="6">
        <f t="shared" si="4"/>
        <v>174000</v>
      </c>
      <c r="F21" s="38">
        <v>0</v>
      </c>
      <c r="G21" s="38">
        <f t="shared" si="0"/>
        <v>174000</v>
      </c>
      <c r="H21" s="38">
        <v>220850</v>
      </c>
      <c r="I21" s="5">
        <f t="shared" si="1"/>
        <v>394850</v>
      </c>
      <c r="J21" s="38">
        <v>51000</v>
      </c>
      <c r="K21" s="50">
        <f t="shared" si="5"/>
        <v>48450</v>
      </c>
      <c r="L21" s="50">
        <f t="shared" si="6"/>
        <v>2550</v>
      </c>
      <c r="M21" s="38">
        <v>33150</v>
      </c>
      <c r="N21" s="38">
        <f t="shared" si="2"/>
        <v>28177.5</v>
      </c>
      <c r="O21" s="38">
        <f t="shared" si="3"/>
        <v>4972.5</v>
      </c>
      <c r="P21" s="38">
        <v>2750</v>
      </c>
      <c r="Q21" s="38"/>
      <c r="R21" s="38">
        <v>281916.51</v>
      </c>
      <c r="S21" s="38">
        <v>123650</v>
      </c>
      <c r="T21" s="38"/>
      <c r="U21" s="38">
        <v>82500</v>
      </c>
      <c r="V21" s="38"/>
      <c r="W21" s="38"/>
      <c r="X21" s="38"/>
      <c r="Y21" s="38"/>
    </row>
    <row r="22" spans="1:26" ht="24" customHeight="1" x14ac:dyDescent="0.3">
      <c r="A22" s="4" t="s">
        <v>25</v>
      </c>
      <c r="B22" s="38">
        <v>60500</v>
      </c>
      <c r="C22" s="38">
        <v>5000</v>
      </c>
      <c r="D22" s="38">
        <f>65000+20000</f>
        <v>85000</v>
      </c>
      <c r="E22" s="38">
        <f t="shared" si="4"/>
        <v>150500</v>
      </c>
      <c r="F22" s="38">
        <v>0</v>
      </c>
      <c r="G22" s="5">
        <f t="shared" si="0"/>
        <v>150500</v>
      </c>
      <c r="H22" s="5">
        <v>457270</v>
      </c>
      <c r="I22" s="38">
        <f t="shared" si="1"/>
        <v>607770</v>
      </c>
      <c r="J22" s="38">
        <v>0</v>
      </c>
      <c r="K22" s="50">
        <f t="shared" si="5"/>
        <v>0</v>
      </c>
      <c r="L22" s="50">
        <f t="shared" si="6"/>
        <v>0</v>
      </c>
      <c r="M22" s="38">
        <v>27072</v>
      </c>
      <c r="N22" s="38">
        <f t="shared" si="2"/>
        <v>23011.200000000001</v>
      </c>
      <c r="O22" s="38">
        <f t="shared" si="3"/>
        <v>4060.7999999999997</v>
      </c>
      <c r="P22" s="38">
        <v>4200</v>
      </c>
      <c r="Q22" s="38"/>
      <c r="R22" s="38">
        <v>232899.85</v>
      </c>
      <c r="S22" s="38">
        <v>109200</v>
      </c>
      <c r="T22" s="38"/>
      <c r="U22" s="38">
        <v>72642.559999999998</v>
      </c>
      <c r="V22" s="38"/>
      <c r="W22" s="38"/>
      <c r="X22" s="38"/>
      <c r="Y22" s="38"/>
    </row>
    <row r="23" spans="1:26" ht="18.600000000000001" customHeight="1" x14ac:dyDescent="0.3">
      <c r="A23" s="4" t="s">
        <v>26</v>
      </c>
      <c r="B23" s="38">
        <v>82000</v>
      </c>
      <c r="C23" s="38">
        <v>5000</v>
      </c>
      <c r="D23" s="38">
        <f>70000+20000</f>
        <v>90000</v>
      </c>
      <c r="E23" s="38">
        <f t="shared" si="4"/>
        <v>177000</v>
      </c>
      <c r="F23" s="38">
        <v>0</v>
      </c>
      <c r="G23" s="38">
        <f t="shared" si="0"/>
        <v>177000</v>
      </c>
      <c r="H23" s="38">
        <v>506900</v>
      </c>
      <c r="I23" s="5">
        <f t="shared" si="1"/>
        <v>683900</v>
      </c>
      <c r="J23" s="38">
        <v>32500</v>
      </c>
      <c r="K23" s="50">
        <f t="shared" si="5"/>
        <v>30875</v>
      </c>
      <c r="L23" s="50">
        <f t="shared" si="6"/>
        <v>1625</v>
      </c>
      <c r="M23" s="38">
        <v>38673</v>
      </c>
      <c r="N23" s="38">
        <f t="shared" si="2"/>
        <v>32872.050000000003</v>
      </c>
      <c r="O23" s="38">
        <f t="shared" si="3"/>
        <v>5800.95</v>
      </c>
      <c r="P23" s="38">
        <v>7950</v>
      </c>
      <c r="Q23" s="38"/>
      <c r="R23" s="38"/>
      <c r="S23" s="38"/>
      <c r="T23" s="38"/>
      <c r="U23" s="38"/>
      <c r="V23" s="38"/>
      <c r="W23" s="38"/>
      <c r="X23" s="38"/>
      <c r="Y23" s="38"/>
    </row>
    <row r="24" spans="1:26" ht="30" customHeight="1" x14ac:dyDescent="0.3">
      <c r="A24" s="4" t="s">
        <v>27</v>
      </c>
      <c r="B24" s="38">
        <v>66000</v>
      </c>
      <c r="C24" s="38">
        <v>7000</v>
      </c>
      <c r="D24" s="38">
        <f>35000+20000</f>
        <v>55000</v>
      </c>
      <c r="E24" s="6">
        <f t="shared" si="4"/>
        <v>128000</v>
      </c>
      <c r="F24" s="38">
        <v>0</v>
      </c>
      <c r="G24" s="5">
        <f t="shared" si="0"/>
        <v>128000</v>
      </c>
      <c r="H24" s="5">
        <v>108000</v>
      </c>
      <c r="I24" s="38">
        <f t="shared" si="1"/>
        <v>236000</v>
      </c>
      <c r="J24" s="38">
        <v>0</v>
      </c>
      <c r="K24" s="50">
        <f t="shared" si="5"/>
        <v>0</v>
      </c>
      <c r="L24" s="50">
        <f t="shared" si="6"/>
        <v>0</v>
      </c>
      <c r="M24" s="38">
        <v>13820</v>
      </c>
      <c r="N24" s="38">
        <f t="shared" si="2"/>
        <v>11747</v>
      </c>
      <c r="O24" s="38">
        <f t="shared" si="3"/>
        <v>2073</v>
      </c>
      <c r="P24" s="38">
        <v>3000</v>
      </c>
      <c r="Q24" s="38"/>
      <c r="R24" s="38"/>
      <c r="S24" s="38"/>
      <c r="T24" s="38"/>
      <c r="U24" s="38"/>
      <c r="V24" s="38"/>
      <c r="W24" s="38"/>
      <c r="X24" s="38"/>
      <c r="Y24" s="38"/>
    </row>
    <row r="25" spans="1:26" ht="25.2" customHeight="1" x14ac:dyDescent="0.3">
      <c r="A25" s="4" t="s">
        <v>28</v>
      </c>
      <c r="B25" s="7">
        <v>107000</v>
      </c>
      <c r="C25" s="7">
        <v>20000</v>
      </c>
      <c r="D25" s="7">
        <f>100000+20000</f>
        <v>120000</v>
      </c>
      <c r="E25" s="38">
        <f t="shared" si="4"/>
        <v>247000</v>
      </c>
      <c r="F25" s="7">
        <v>0</v>
      </c>
      <c r="G25" s="38">
        <f t="shared" si="0"/>
        <v>247000</v>
      </c>
      <c r="H25" s="38">
        <v>391650</v>
      </c>
      <c r="I25" s="5">
        <f t="shared" si="1"/>
        <v>638650</v>
      </c>
      <c r="J25" s="38">
        <v>79000</v>
      </c>
      <c r="K25" s="50">
        <f t="shared" si="5"/>
        <v>75050</v>
      </c>
      <c r="L25" s="50">
        <f t="shared" si="6"/>
        <v>3950</v>
      </c>
      <c r="M25" s="38">
        <v>24870</v>
      </c>
      <c r="N25" s="38">
        <f t="shared" si="2"/>
        <v>21139.5</v>
      </c>
      <c r="O25" s="38">
        <f t="shared" si="3"/>
        <v>3730.5</v>
      </c>
      <c r="P25" s="38">
        <v>7700</v>
      </c>
      <c r="Q25" s="38"/>
      <c r="R25" s="38">
        <v>418204.31</v>
      </c>
      <c r="S25" s="38">
        <v>292000</v>
      </c>
      <c r="T25" s="38"/>
      <c r="U25" s="38">
        <v>194482</v>
      </c>
      <c r="V25" s="38"/>
      <c r="W25" s="38"/>
      <c r="X25" s="38"/>
      <c r="Y25" s="38"/>
    </row>
    <row r="26" spans="1:26" ht="17.399999999999999" customHeight="1" x14ac:dyDescent="0.3">
      <c r="A26" s="4" t="s">
        <v>29</v>
      </c>
      <c r="B26" s="8">
        <v>150000</v>
      </c>
      <c r="C26" s="8">
        <v>7500</v>
      </c>
      <c r="D26" s="8">
        <f>120000+20000</f>
        <v>140000</v>
      </c>
      <c r="E26" s="38">
        <f t="shared" si="4"/>
        <v>297500</v>
      </c>
      <c r="F26" s="8">
        <v>0</v>
      </c>
      <c r="G26" s="5">
        <f t="shared" si="0"/>
        <v>297500</v>
      </c>
      <c r="H26" s="5">
        <v>407500</v>
      </c>
      <c r="I26" s="5">
        <f t="shared" si="1"/>
        <v>705000</v>
      </c>
      <c r="J26" s="38">
        <v>189500</v>
      </c>
      <c r="K26" s="50">
        <f t="shared" si="5"/>
        <v>180025</v>
      </c>
      <c r="L26" s="50">
        <f t="shared" si="6"/>
        <v>9475</v>
      </c>
      <c r="M26" s="38">
        <v>49730</v>
      </c>
      <c r="N26" s="38">
        <f t="shared" si="2"/>
        <v>42270.5</v>
      </c>
      <c r="O26" s="38">
        <f t="shared" si="3"/>
        <v>7459.5</v>
      </c>
      <c r="P26" s="38">
        <v>6000</v>
      </c>
      <c r="Q26" s="38"/>
      <c r="R26" s="38"/>
      <c r="S26" s="38"/>
      <c r="T26" s="38"/>
      <c r="U26" s="38"/>
      <c r="V26" s="38"/>
      <c r="W26" s="38"/>
      <c r="X26" s="38"/>
      <c r="Y26" s="38"/>
    </row>
    <row r="27" spans="1:26" x14ac:dyDescent="0.3">
      <c r="A27" s="4" t="s">
        <v>30</v>
      </c>
      <c r="B27" s="9">
        <f t="shared" ref="B27:F27" si="7">SUM(B6:B26)</f>
        <v>3018500</v>
      </c>
      <c r="C27" s="9">
        <f t="shared" si="7"/>
        <v>232300</v>
      </c>
      <c r="D27" s="9">
        <f t="shared" si="7"/>
        <v>2480562</v>
      </c>
      <c r="E27" s="9">
        <f>SUM(E6:E26)</f>
        <v>5731362</v>
      </c>
      <c r="F27" s="9">
        <f t="shared" si="7"/>
        <v>0</v>
      </c>
      <c r="G27" s="9">
        <f t="shared" si="0"/>
        <v>5731362</v>
      </c>
      <c r="H27" s="9">
        <f>SUM(H6:H26)</f>
        <v>9744308</v>
      </c>
      <c r="I27" s="9">
        <f>SUM(I6:I26)</f>
        <v>15475670</v>
      </c>
      <c r="J27" s="56">
        <f>SUM(J6:J26)</f>
        <v>1246000</v>
      </c>
      <c r="K27" s="57">
        <f t="shared" si="5"/>
        <v>1183700</v>
      </c>
      <c r="L27" s="57">
        <f t="shared" si="6"/>
        <v>62300</v>
      </c>
      <c r="M27" s="56">
        <f>SUM(M6:M26)</f>
        <v>720523.67999999993</v>
      </c>
      <c r="N27" s="56">
        <f t="shared" si="2"/>
        <v>612445.12799999991</v>
      </c>
      <c r="O27" s="56">
        <f t="shared" si="3"/>
        <v>108078.55199999998</v>
      </c>
      <c r="P27" s="56">
        <f>SUM(P6:P26)</f>
        <v>189565</v>
      </c>
      <c r="Q27" s="56"/>
      <c r="R27" s="56">
        <f>SUM(R6:R26)</f>
        <v>9266190.6699999999</v>
      </c>
      <c r="S27" s="56">
        <f>SUM(S6:S26)</f>
        <v>6928786.4000000004</v>
      </c>
      <c r="T27" s="56"/>
      <c r="U27" s="56">
        <f>SUM(U6:U26)</f>
        <v>4615435.95</v>
      </c>
      <c r="V27" s="7"/>
      <c r="W27" s="7"/>
      <c r="X27" s="7"/>
      <c r="Y27" s="7">
        <v>27000</v>
      </c>
    </row>
    <row r="28" spans="1:26" x14ac:dyDescent="0.3">
      <c r="A28" s="28"/>
      <c r="B28" s="28"/>
      <c r="C28" s="28"/>
      <c r="D28" s="28"/>
      <c r="E28" s="28"/>
      <c r="F28" s="28"/>
      <c r="G28" s="28"/>
      <c r="H28" s="28"/>
      <c r="I28" s="28"/>
      <c r="J28" s="58"/>
      <c r="K28" s="59"/>
      <c r="L28" s="59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27"/>
    </row>
    <row r="29" spans="1:26" x14ac:dyDescent="0.3">
      <c r="A29" s="28"/>
      <c r="B29" s="28"/>
      <c r="C29" s="28"/>
      <c r="D29" s="28"/>
      <c r="E29" s="28"/>
      <c r="F29" s="28"/>
      <c r="G29" s="28"/>
      <c r="H29" s="28"/>
      <c r="I29" s="28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27"/>
    </row>
    <row r="30" spans="1:26" x14ac:dyDescent="0.3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</row>
    <row r="31" spans="1:26" x14ac:dyDescent="0.3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6" x14ac:dyDescent="0.3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</row>
    <row r="33" spans="1:25" x14ac:dyDescent="0.3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</row>
  </sheetData>
  <mergeCells count="15">
    <mergeCell ref="J2:Y2"/>
    <mergeCell ref="R4:S4"/>
    <mergeCell ref="K3:L4"/>
    <mergeCell ref="N3:O4"/>
    <mergeCell ref="V3:Y3"/>
    <mergeCell ref="J3:J4"/>
    <mergeCell ref="M3:M4"/>
    <mergeCell ref="P3:P4"/>
    <mergeCell ref="Q3:Q4"/>
    <mergeCell ref="R3:U3"/>
    <mergeCell ref="B2:F2"/>
    <mergeCell ref="G2:G5"/>
    <mergeCell ref="B3:D3"/>
    <mergeCell ref="F3:F4"/>
    <mergeCell ref="B5:D5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30"/>
  <sheetViews>
    <sheetView topLeftCell="I1" workbookViewId="0">
      <selection activeCell="M11" sqref="M11"/>
    </sheetView>
  </sheetViews>
  <sheetFormatPr defaultRowHeight="14.4" x14ac:dyDescent="0.3"/>
  <cols>
    <col min="1" max="1" width="15.44140625" bestFit="1" customWidth="1"/>
    <col min="2" max="2" width="11.6640625" customWidth="1"/>
    <col min="3" max="3" width="10.88671875" customWidth="1"/>
    <col min="4" max="4" width="13.109375" customWidth="1"/>
    <col min="5" max="5" width="10.6640625" customWidth="1"/>
    <col min="6" max="6" width="12.21875" customWidth="1"/>
    <col min="8" max="8" width="2.44140625" customWidth="1"/>
    <col min="9" max="9" width="12.77734375" customWidth="1"/>
    <col min="10" max="10" width="13.21875" customWidth="1"/>
    <col min="11" max="11" width="13.44140625" customWidth="1"/>
    <col min="12" max="12" width="9.77734375" customWidth="1"/>
    <col min="13" max="14" width="11.109375" customWidth="1"/>
    <col min="15" max="15" width="10.44140625" customWidth="1"/>
    <col min="16" max="16" width="13.88671875" customWidth="1"/>
    <col min="17" max="17" width="11.5546875" bestFit="1" customWidth="1"/>
    <col min="18" max="19" width="10" bestFit="1" customWidth="1"/>
    <col min="24" max="24" width="9" bestFit="1" customWidth="1"/>
  </cols>
  <sheetData>
    <row r="1" spans="1:24" x14ac:dyDescent="0.3">
      <c r="A1" s="36" t="s">
        <v>60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24" x14ac:dyDescent="0.3">
      <c r="A2" s="35"/>
      <c r="B2" s="79" t="s">
        <v>0</v>
      </c>
      <c r="C2" s="108"/>
      <c r="D2" s="108"/>
      <c r="E2" s="108"/>
      <c r="F2" s="108"/>
      <c r="G2" s="108"/>
      <c r="H2" s="108"/>
      <c r="I2" s="108"/>
      <c r="J2" s="109"/>
      <c r="K2" s="82" t="s">
        <v>36</v>
      </c>
      <c r="L2" s="117" t="s">
        <v>63</v>
      </c>
      <c r="M2" s="117"/>
      <c r="N2" s="117"/>
      <c r="O2" s="117"/>
      <c r="P2" s="118"/>
      <c r="Q2" s="118"/>
      <c r="R2" s="118"/>
      <c r="S2" s="118"/>
      <c r="T2" s="118"/>
      <c r="U2" s="118"/>
      <c r="V2" s="118"/>
      <c r="W2" s="118"/>
      <c r="X2" s="118"/>
    </row>
    <row r="3" spans="1:24" ht="28.8" customHeight="1" x14ac:dyDescent="0.3">
      <c r="A3" s="29" t="s">
        <v>2</v>
      </c>
      <c r="B3" s="85" t="s">
        <v>61</v>
      </c>
      <c r="C3" s="86"/>
      <c r="D3" s="86"/>
      <c r="E3" s="86"/>
      <c r="F3" s="86"/>
      <c r="G3" s="86"/>
      <c r="H3" s="87"/>
      <c r="I3" s="47"/>
      <c r="J3" s="88" t="s">
        <v>62</v>
      </c>
      <c r="K3" s="110"/>
      <c r="L3" s="104" t="s">
        <v>91</v>
      </c>
      <c r="M3" s="95" t="s">
        <v>91</v>
      </c>
      <c r="N3" s="99"/>
      <c r="O3" s="88" t="s">
        <v>92</v>
      </c>
      <c r="P3" s="88" t="s">
        <v>93</v>
      </c>
      <c r="Q3" s="104" t="s">
        <v>94</v>
      </c>
      <c r="R3" s="104"/>
      <c r="S3" s="104"/>
      <c r="T3" s="105"/>
      <c r="U3" s="93" t="s">
        <v>70</v>
      </c>
      <c r="V3" s="120"/>
      <c r="W3" s="120"/>
      <c r="X3" s="94"/>
    </row>
    <row r="4" spans="1:24" ht="31.8" customHeight="1" x14ac:dyDescent="0.3">
      <c r="A4" s="40"/>
      <c r="B4" s="29" t="s">
        <v>3</v>
      </c>
      <c r="C4" s="29" t="s">
        <v>4</v>
      </c>
      <c r="D4" s="112" t="s">
        <v>5</v>
      </c>
      <c r="E4" s="86"/>
      <c r="F4" s="86"/>
      <c r="G4" s="86"/>
      <c r="H4" s="87"/>
      <c r="I4" s="48"/>
      <c r="J4" s="89"/>
      <c r="K4" s="110"/>
      <c r="L4" s="118"/>
      <c r="M4" s="100"/>
      <c r="N4" s="101"/>
      <c r="O4" s="119"/>
      <c r="P4" s="119"/>
      <c r="Q4" s="41" t="s">
        <v>95</v>
      </c>
      <c r="R4" s="29" t="s">
        <v>72</v>
      </c>
      <c r="S4" s="29" t="s">
        <v>73</v>
      </c>
      <c r="T4" s="29" t="s">
        <v>96</v>
      </c>
      <c r="U4" s="29" t="s">
        <v>74</v>
      </c>
      <c r="V4" s="29" t="s">
        <v>75</v>
      </c>
      <c r="W4" s="29" t="s">
        <v>76</v>
      </c>
      <c r="X4" s="29" t="s">
        <v>77</v>
      </c>
    </row>
    <row r="5" spans="1:24" ht="43.2" customHeight="1" x14ac:dyDescent="0.3">
      <c r="A5" s="31" t="s">
        <v>6</v>
      </c>
      <c r="B5" s="90" t="s">
        <v>37</v>
      </c>
      <c r="C5" s="113"/>
      <c r="D5" s="113"/>
      <c r="E5" s="113"/>
      <c r="F5" s="113"/>
      <c r="G5" s="113"/>
      <c r="H5" s="114"/>
      <c r="I5" s="2" t="s">
        <v>33</v>
      </c>
      <c r="J5" s="32" t="s">
        <v>102</v>
      </c>
      <c r="K5" s="111"/>
      <c r="L5" s="54" t="s">
        <v>97</v>
      </c>
      <c r="M5" s="29" t="s">
        <v>98</v>
      </c>
      <c r="N5" s="29" t="s">
        <v>80</v>
      </c>
      <c r="O5" s="34" t="s">
        <v>99</v>
      </c>
      <c r="P5" s="55" t="s">
        <v>100</v>
      </c>
      <c r="Q5" s="41"/>
      <c r="R5" s="29"/>
      <c r="S5" s="29"/>
      <c r="T5" s="29"/>
      <c r="U5" s="29"/>
      <c r="V5" s="29"/>
      <c r="W5" s="29"/>
      <c r="X5" s="29" t="s">
        <v>90</v>
      </c>
    </row>
    <row r="6" spans="1:24" ht="20.399999999999999" x14ac:dyDescent="0.3">
      <c r="A6" s="1"/>
      <c r="B6" s="10"/>
      <c r="C6" s="13"/>
      <c r="D6" s="14" t="s">
        <v>38</v>
      </c>
      <c r="E6" s="14" t="s">
        <v>39</v>
      </c>
      <c r="F6" s="14" t="s">
        <v>40</v>
      </c>
      <c r="G6" s="115" t="s">
        <v>41</v>
      </c>
      <c r="H6" s="87"/>
      <c r="I6" s="15" t="s">
        <v>42</v>
      </c>
      <c r="J6" s="3"/>
      <c r="K6" s="16"/>
      <c r="L6" s="43"/>
      <c r="M6" s="44"/>
      <c r="N6" s="44"/>
      <c r="O6" s="43"/>
      <c r="P6" s="45"/>
      <c r="Q6" s="46"/>
      <c r="R6" s="44"/>
      <c r="S6" s="44"/>
      <c r="T6" s="44"/>
      <c r="U6" s="44"/>
      <c r="V6" s="44"/>
      <c r="W6" s="44"/>
      <c r="X6" s="44"/>
    </row>
    <row r="7" spans="1:24" ht="37.200000000000003" customHeight="1" x14ac:dyDescent="0.3">
      <c r="A7" s="17" t="s">
        <v>43</v>
      </c>
      <c r="B7" s="18">
        <v>81200</v>
      </c>
      <c r="C7" s="19">
        <v>19000</v>
      </c>
      <c r="D7" s="19">
        <v>62200</v>
      </c>
      <c r="E7" s="19">
        <v>0</v>
      </c>
      <c r="F7" s="19">
        <v>317600</v>
      </c>
      <c r="G7" s="106">
        <f t="shared" ref="G7:G22" si="0">D7+E7+F7</f>
        <v>379800</v>
      </c>
      <c r="H7" s="107"/>
      <c r="I7" s="20">
        <f>B7+C7+G7</f>
        <v>480000</v>
      </c>
      <c r="J7" s="19">
        <v>0</v>
      </c>
      <c r="K7" s="19">
        <f t="shared" ref="K7:K24" si="1">B7+C7+G7+J7</f>
        <v>480000</v>
      </c>
      <c r="L7" s="60">
        <v>0</v>
      </c>
      <c r="M7" s="61">
        <v>0</v>
      </c>
      <c r="N7" s="61">
        <v>0</v>
      </c>
      <c r="O7" s="63">
        <v>10700</v>
      </c>
      <c r="P7" s="60"/>
      <c r="Q7" s="60"/>
      <c r="R7" s="60"/>
      <c r="S7" s="60"/>
      <c r="T7" s="60"/>
      <c r="U7" s="60"/>
      <c r="V7" s="60"/>
      <c r="W7" s="60"/>
      <c r="X7" s="60"/>
    </row>
    <row r="8" spans="1:24" ht="27.6" x14ac:dyDescent="0.3">
      <c r="A8" s="17" t="s">
        <v>44</v>
      </c>
      <c r="B8" s="18">
        <v>136100</v>
      </c>
      <c r="C8" s="19">
        <v>10000</v>
      </c>
      <c r="D8" s="19">
        <v>140000</v>
      </c>
      <c r="E8" s="19">
        <v>0</v>
      </c>
      <c r="F8" s="19">
        <v>123900</v>
      </c>
      <c r="G8" s="106">
        <f t="shared" si="0"/>
        <v>263900</v>
      </c>
      <c r="H8" s="107"/>
      <c r="I8" s="20">
        <f>B8+C8+G8</f>
        <v>410000</v>
      </c>
      <c r="J8" s="19">
        <v>0</v>
      </c>
      <c r="K8" s="19">
        <f>B8+C8+G8+J8</f>
        <v>410000</v>
      </c>
      <c r="L8" s="60">
        <v>0</v>
      </c>
      <c r="M8" s="61">
        <f>L8-N8</f>
        <v>0</v>
      </c>
      <c r="N8" s="61">
        <f>L8*5%</f>
        <v>0</v>
      </c>
      <c r="O8" s="63">
        <v>0</v>
      </c>
      <c r="P8" s="60"/>
      <c r="Q8" s="60"/>
      <c r="R8" s="60"/>
      <c r="S8" s="60"/>
      <c r="T8" s="60"/>
      <c r="U8" s="60"/>
      <c r="V8" s="60"/>
      <c r="W8" s="60"/>
      <c r="X8" s="60"/>
    </row>
    <row r="9" spans="1:24" ht="27.6" x14ac:dyDescent="0.3">
      <c r="A9" s="17" t="s">
        <v>45</v>
      </c>
      <c r="B9" s="18">
        <v>135000</v>
      </c>
      <c r="C9" s="19">
        <v>25000</v>
      </c>
      <c r="D9" s="19">
        <v>90000</v>
      </c>
      <c r="E9" s="19">
        <v>90000</v>
      </c>
      <c r="F9" s="19">
        <v>392000</v>
      </c>
      <c r="G9" s="106">
        <f t="shared" si="0"/>
        <v>572000</v>
      </c>
      <c r="H9" s="107"/>
      <c r="I9" s="20">
        <f>B9+C9+G9</f>
        <v>732000</v>
      </c>
      <c r="J9" s="19">
        <v>0</v>
      </c>
      <c r="K9" s="19">
        <f t="shared" si="1"/>
        <v>732000</v>
      </c>
      <c r="L9" s="60">
        <v>0</v>
      </c>
      <c r="M9" s="61">
        <f t="shared" ref="M9:M25" si="2">L9-N9</f>
        <v>0</v>
      </c>
      <c r="N9" s="61">
        <f t="shared" ref="N9:N25" si="3">L9*5%</f>
        <v>0</v>
      </c>
      <c r="O9" s="63">
        <v>13000</v>
      </c>
      <c r="P9" s="60"/>
      <c r="Q9" s="60"/>
      <c r="R9" s="60"/>
      <c r="S9" s="60"/>
      <c r="T9" s="60"/>
      <c r="U9" s="60"/>
      <c r="V9" s="60"/>
      <c r="W9" s="60"/>
      <c r="X9" s="60"/>
    </row>
    <row r="10" spans="1:24" x14ac:dyDescent="0.3">
      <c r="A10" s="17" t="s">
        <v>46</v>
      </c>
      <c r="B10" s="18">
        <v>105000</v>
      </c>
      <c r="C10" s="19">
        <v>14000</v>
      </c>
      <c r="D10" s="19">
        <v>95000</v>
      </c>
      <c r="E10" s="19">
        <v>24000</v>
      </c>
      <c r="F10" s="19">
        <v>152000</v>
      </c>
      <c r="G10" s="106">
        <f t="shared" si="0"/>
        <v>271000</v>
      </c>
      <c r="H10" s="107"/>
      <c r="I10" s="20">
        <f t="shared" ref="I10:I24" si="4">B10+C10+G10</f>
        <v>390000</v>
      </c>
      <c r="J10" s="19">
        <v>0</v>
      </c>
      <c r="K10" s="19">
        <f t="shared" si="1"/>
        <v>390000</v>
      </c>
      <c r="L10" s="60">
        <v>0</v>
      </c>
      <c r="M10" s="61">
        <f t="shared" si="2"/>
        <v>0</v>
      </c>
      <c r="N10" s="61">
        <f t="shared" si="3"/>
        <v>0</v>
      </c>
      <c r="O10" s="63">
        <v>5550</v>
      </c>
      <c r="P10" s="60"/>
      <c r="Q10" s="60"/>
      <c r="R10" s="60"/>
      <c r="S10" s="60"/>
      <c r="T10" s="60"/>
      <c r="U10" s="60"/>
      <c r="V10" s="60"/>
      <c r="W10" s="60"/>
      <c r="X10" s="60"/>
    </row>
    <row r="11" spans="1:24" ht="27.6" x14ac:dyDescent="0.3">
      <c r="A11" s="17" t="s">
        <v>47</v>
      </c>
      <c r="B11" s="18">
        <v>150000</v>
      </c>
      <c r="C11" s="19">
        <v>10000</v>
      </c>
      <c r="D11" s="19">
        <v>150000</v>
      </c>
      <c r="E11" s="19">
        <v>60000</v>
      </c>
      <c r="F11" s="19">
        <v>213500</v>
      </c>
      <c r="G11" s="106">
        <f t="shared" si="0"/>
        <v>423500</v>
      </c>
      <c r="H11" s="107"/>
      <c r="I11" s="20">
        <f t="shared" si="4"/>
        <v>583500</v>
      </c>
      <c r="J11" s="19">
        <v>0</v>
      </c>
      <c r="K11" s="19">
        <f t="shared" si="1"/>
        <v>583500</v>
      </c>
      <c r="L11" s="60">
        <v>68600</v>
      </c>
      <c r="M11" s="61">
        <f t="shared" si="2"/>
        <v>65170</v>
      </c>
      <c r="N11" s="61">
        <f t="shared" si="3"/>
        <v>3430</v>
      </c>
      <c r="O11" s="63">
        <v>5550</v>
      </c>
      <c r="P11" s="60"/>
      <c r="Q11" s="60"/>
      <c r="R11" s="60"/>
      <c r="S11" s="60"/>
      <c r="T11" s="60"/>
      <c r="U11" s="60"/>
      <c r="V11" s="60"/>
      <c r="W11" s="60"/>
      <c r="X11" s="60"/>
    </row>
    <row r="12" spans="1:24" ht="27.6" x14ac:dyDescent="0.3">
      <c r="A12" s="17" t="s">
        <v>48</v>
      </c>
      <c r="B12" s="18">
        <v>80000</v>
      </c>
      <c r="C12" s="19">
        <v>15000</v>
      </c>
      <c r="D12" s="19">
        <v>60000</v>
      </c>
      <c r="E12" s="19">
        <v>0</v>
      </c>
      <c r="F12" s="19">
        <v>355000</v>
      </c>
      <c r="G12" s="106">
        <f t="shared" si="0"/>
        <v>415000</v>
      </c>
      <c r="H12" s="107"/>
      <c r="I12" s="20">
        <f t="shared" si="4"/>
        <v>510000</v>
      </c>
      <c r="J12" s="19">
        <v>0</v>
      </c>
      <c r="K12" s="19">
        <f t="shared" si="1"/>
        <v>510000</v>
      </c>
      <c r="L12" s="60">
        <v>0</v>
      </c>
      <c r="M12" s="61">
        <f t="shared" si="2"/>
        <v>0</v>
      </c>
      <c r="N12" s="61">
        <f t="shared" si="3"/>
        <v>0</v>
      </c>
      <c r="O12" s="63">
        <v>11000</v>
      </c>
      <c r="P12" s="60"/>
      <c r="Q12" s="60"/>
      <c r="R12" s="60"/>
      <c r="S12" s="60"/>
      <c r="T12" s="60"/>
      <c r="U12" s="60"/>
      <c r="V12" s="60"/>
      <c r="W12" s="60"/>
      <c r="X12" s="60"/>
    </row>
    <row r="13" spans="1:24" ht="41.4" x14ac:dyDescent="0.3">
      <c r="A13" s="17" t="s">
        <v>49</v>
      </c>
      <c r="B13" s="18">
        <v>120000</v>
      </c>
      <c r="C13" s="19">
        <v>14500</v>
      </c>
      <c r="D13" s="19">
        <v>100000</v>
      </c>
      <c r="E13" s="19">
        <v>0</v>
      </c>
      <c r="F13" s="19">
        <v>185500</v>
      </c>
      <c r="G13" s="106">
        <f t="shared" si="0"/>
        <v>285500</v>
      </c>
      <c r="H13" s="107"/>
      <c r="I13" s="20">
        <f t="shared" si="4"/>
        <v>420000</v>
      </c>
      <c r="J13" s="19">
        <v>0</v>
      </c>
      <c r="K13" s="19">
        <f t="shared" si="1"/>
        <v>420000</v>
      </c>
      <c r="L13" s="60">
        <v>0</v>
      </c>
      <c r="M13" s="61">
        <f t="shared" si="2"/>
        <v>0</v>
      </c>
      <c r="N13" s="61">
        <f t="shared" si="3"/>
        <v>0</v>
      </c>
      <c r="O13" s="63">
        <v>8400</v>
      </c>
      <c r="P13" s="60"/>
      <c r="Q13" s="60"/>
      <c r="R13" s="60"/>
      <c r="S13" s="60"/>
      <c r="T13" s="60"/>
      <c r="U13" s="60"/>
      <c r="V13" s="60"/>
      <c r="W13" s="60"/>
      <c r="X13" s="60"/>
    </row>
    <row r="14" spans="1:24" ht="55.2" x14ac:dyDescent="0.3">
      <c r="A14" s="21" t="s">
        <v>50</v>
      </c>
      <c r="B14" s="18">
        <v>105000</v>
      </c>
      <c r="C14" s="19">
        <v>11000</v>
      </c>
      <c r="D14" s="19">
        <v>75000</v>
      </c>
      <c r="E14" s="19">
        <v>0</v>
      </c>
      <c r="F14" s="19">
        <v>355000</v>
      </c>
      <c r="G14" s="106">
        <f t="shared" si="0"/>
        <v>430000</v>
      </c>
      <c r="H14" s="107"/>
      <c r="I14" s="20">
        <f t="shared" si="4"/>
        <v>546000</v>
      </c>
      <c r="J14" s="19">
        <v>0</v>
      </c>
      <c r="K14" s="19">
        <f t="shared" si="1"/>
        <v>546000</v>
      </c>
      <c r="L14" s="60">
        <v>68600</v>
      </c>
      <c r="M14" s="61">
        <f t="shared" si="2"/>
        <v>65170</v>
      </c>
      <c r="N14" s="61">
        <f t="shared" si="3"/>
        <v>3430</v>
      </c>
      <c r="O14" s="63">
        <v>10500</v>
      </c>
      <c r="P14" s="60"/>
      <c r="Q14" s="60"/>
      <c r="R14" s="60"/>
      <c r="S14" s="60"/>
      <c r="T14" s="60"/>
      <c r="U14" s="60"/>
      <c r="V14" s="60"/>
      <c r="W14" s="60"/>
      <c r="X14" s="60">
        <v>34300</v>
      </c>
    </row>
    <row r="15" spans="1:24" ht="27.6" x14ac:dyDescent="0.3">
      <c r="A15" s="17" t="s">
        <v>51</v>
      </c>
      <c r="B15" s="18">
        <v>135000</v>
      </c>
      <c r="C15" s="19">
        <v>12000</v>
      </c>
      <c r="D15" s="19">
        <v>142000</v>
      </c>
      <c r="E15" s="19">
        <v>10000</v>
      </c>
      <c r="F15" s="19">
        <v>191000</v>
      </c>
      <c r="G15" s="106">
        <f t="shared" si="0"/>
        <v>343000</v>
      </c>
      <c r="H15" s="107"/>
      <c r="I15" s="20">
        <f t="shared" si="4"/>
        <v>490000</v>
      </c>
      <c r="J15" s="19">
        <v>0</v>
      </c>
      <c r="K15" s="19">
        <f t="shared" si="1"/>
        <v>490000</v>
      </c>
      <c r="L15" s="60">
        <v>34300</v>
      </c>
      <c r="M15" s="61">
        <f t="shared" si="2"/>
        <v>32585</v>
      </c>
      <c r="N15" s="61">
        <f t="shared" si="3"/>
        <v>1715</v>
      </c>
      <c r="O15" s="63">
        <v>3100</v>
      </c>
      <c r="P15" s="60"/>
      <c r="Q15" s="60"/>
      <c r="R15" s="60"/>
      <c r="S15" s="60"/>
      <c r="T15" s="60"/>
      <c r="U15" s="60"/>
      <c r="V15" s="60"/>
      <c r="W15" s="60"/>
      <c r="X15" s="60"/>
    </row>
    <row r="16" spans="1:24" ht="41.4" x14ac:dyDescent="0.3">
      <c r="A16" s="17" t="s">
        <v>52</v>
      </c>
      <c r="B16" s="18">
        <v>94100</v>
      </c>
      <c r="C16" s="19">
        <v>8000</v>
      </c>
      <c r="D16" s="19">
        <v>88600</v>
      </c>
      <c r="E16" s="19">
        <v>30000</v>
      </c>
      <c r="F16" s="19">
        <v>279300</v>
      </c>
      <c r="G16" s="106">
        <f t="shared" si="0"/>
        <v>397900</v>
      </c>
      <c r="H16" s="107"/>
      <c r="I16" s="20">
        <f t="shared" si="4"/>
        <v>500000</v>
      </c>
      <c r="J16" s="19">
        <v>0</v>
      </c>
      <c r="K16" s="19">
        <f t="shared" si="1"/>
        <v>500000</v>
      </c>
      <c r="L16" s="60">
        <v>0</v>
      </c>
      <c r="M16" s="61">
        <f t="shared" si="2"/>
        <v>0</v>
      </c>
      <c r="N16" s="61">
        <f t="shared" si="3"/>
        <v>0</v>
      </c>
      <c r="O16" s="63">
        <v>2800</v>
      </c>
      <c r="P16" s="60"/>
      <c r="Q16" s="60"/>
      <c r="R16" s="60"/>
      <c r="S16" s="60"/>
      <c r="T16" s="60"/>
      <c r="U16" s="60"/>
      <c r="V16" s="60"/>
      <c r="W16" s="60"/>
      <c r="X16" s="60"/>
    </row>
    <row r="17" spans="1:24" ht="27.6" x14ac:dyDescent="0.3">
      <c r="A17" s="17" t="s">
        <v>53</v>
      </c>
      <c r="B17" s="18">
        <v>272100</v>
      </c>
      <c r="C17" s="19">
        <v>9800</v>
      </c>
      <c r="D17" s="19">
        <v>262300</v>
      </c>
      <c r="E17" s="19">
        <v>0</v>
      </c>
      <c r="F17" s="19">
        <v>185800</v>
      </c>
      <c r="G17" s="106">
        <f t="shared" si="0"/>
        <v>448100</v>
      </c>
      <c r="H17" s="107"/>
      <c r="I17" s="20">
        <f t="shared" si="4"/>
        <v>730000</v>
      </c>
      <c r="J17" s="19">
        <v>0</v>
      </c>
      <c r="K17" s="19">
        <f t="shared" si="1"/>
        <v>730000</v>
      </c>
      <c r="L17" s="60">
        <v>30500</v>
      </c>
      <c r="M17" s="61">
        <f t="shared" si="2"/>
        <v>28975</v>
      </c>
      <c r="N17" s="61">
        <f t="shared" si="3"/>
        <v>1525</v>
      </c>
      <c r="O17" s="63">
        <v>8400</v>
      </c>
      <c r="P17" s="60"/>
      <c r="Q17" s="60"/>
      <c r="R17" s="60"/>
      <c r="S17" s="60"/>
      <c r="T17" s="60"/>
      <c r="U17" s="60"/>
      <c r="V17" s="60"/>
      <c r="W17" s="60"/>
      <c r="X17" s="60"/>
    </row>
    <row r="18" spans="1:24" ht="41.4" x14ac:dyDescent="0.3">
      <c r="A18" s="17" t="s">
        <v>54</v>
      </c>
      <c r="B18" s="18">
        <v>245000</v>
      </c>
      <c r="C18" s="19">
        <v>9400</v>
      </c>
      <c r="D18" s="19">
        <v>232000</v>
      </c>
      <c r="E18" s="19">
        <v>20000</v>
      </c>
      <c r="F18" s="19">
        <v>113600</v>
      </c>
      <c r="G18" s="106">
        <f t="shared" si="0"/>
        <v>365600</v>
      </c>
      <c r="H18" s="107"/>
      <c r="I18" s="20">
        <f t="shared" si="4"/>
        <v>620000</v>
      </c>
      <c r="J18" s="19">
        <v>0</v>
      </c>
      <c r="K18" s="19">
        <f t="shared" si="1"/>
        <v>620000</v>
      </c>
      <c r="L18" s="60">
        <v>0</v>
      </c>
      <c r="M18" s="61">
        <f t="shared" si="2"/>
        <v>0</v>
      </c>
      <c r="N18" s="61">
        <f t="shared" si="3"/>
        <v>0</v>
      </c>
      <c r="O18" s="63">
        <v>5100</v>
      </c>
      <c r="P18" s="60"/>
      <c r="Q18" s="60"/>
      <c r="R18" s="60"/>
      <c r="S18" s="60"/>
      <c r="T18" s="60"/>
      <c r="U18" s="60"/>
      <c r="V18" s="60"/>
      <c r="W18" s="60"/>
      <c r="X18" s="60"/>
    </row>
    <row r="19" spans="1:24" ht="27.6" x14ac:dyDescent="0.3">
      <c r="A19" s="17" t="s">
        <v>55</v>
      </c>
      <c r="B19" s="18">
        <v>190000</v>
      </c>
      <c r="C19" s="19">
        <v>6000</v>
      </c>
      <c r="D19" s="19">
        <v>180000</v>
      </c>
      <c r="E19" s="19">
        <v>92000</v>
      </c>
      <c r="F19" s="19">
        <v>200000</v>
      </c>
      <c r="G19" s="106">
        <f t="shared" si="0"/>
        <v>472000</v>
      </c>
      <c r="H19" s="107"/>
      <c r="I19" s="20">
        <f t="shared" si="4"/>
        <v>668000</v>
      </c>
      <c r="J19" s="19">
        <v>0</v>
      </c>
      <c r="K19" s="19">
        <f t="shared" si="1"/>
        <v>668000</v>
      </c>
      <c r="L19" s="60">
        <v>0</v>
      </c>
      <c r="M19" s="61">
        <f t="shared" si="2"/>
        <v>0</v>
      </c>
      <c r="N19" s="61">
        <f t="shared" si="3"/>
        <v>0</v>
      </c>
      <c r="O19" s="63">
        <v>8000</v>
      </c>
      <c r="P19" s="60"/>
      <c r="Q19" s="60"/>
      <c r="R19" s="60"/>
      <c r="S19" s="60"/>
      <c r="T19" s="60"/>
      <c r="U19" s="60"/>
      <c r="V19" s="60"/>
      <c r="W19" s="60"/>
      <c r="X19" s="60"/>
    </row>
    <row r="20" spans="1:24" ht="27.6" x14ac:dyDescent="0.3">
      <c r="A20" s="22" t="s">
        <v>56</v>
      </c>
      <c r="B20" s="18">
        <v>145000</v>
      </c>
      <c r="C20" s="19">
        <v>10000</v>
      </c>
      <c r="D20" s="19">
        <v>140000</v>
      </c>
      <c r="E20" s="19">
        <v>30000</v>
      </c>
      <c r="F20" s="19">
        <v>280000</v>
      </c>
      <c r="G20" s="106">
        <f t="shared" si="0"/>
        <v>450000</v>
      </c>
      <c r="H20" s="107"/>
      <c r="I20" s="20">
        <f t="shared" si="4"/>
        <v>605000</v>
      </c>
      <c r="J20" s="19">
        <v>0</v>
      </c>
      <c r="K20" s="19">
        <f t="shared" si="1"/>
        <v>605000</v>
      </c>
      <c r="L20" s="60">
        <v>68600</v>
      </c>
      <c r="M20" s="61">
        <f t="shared" si="2"/>
        <v>65170</v>
      </c>
      <c r="N20" s="61">
        <f t="shared" si="3"/>
        <v>3430</v>
      </c>
      <c r="O20" s="63">
        <v>14500</v>
      </c>
      <c r="P20" s="60"/>
      <c r="Q20" s="60"/>
      <c r="R20" s="60"/>
      <c r="S20" s="60"/>
      <c r="T20" s="60"/>
      <c r="U20" s="60"/>
      <c r="V20" s="60"/>
      <c r="W20" s="60"/>
      <c r="X20" s="60"/>
    </row>
    <row r="21" spans="1:24" ht="39.6" customHeight="1" x14ac:dyDescent="0.3">
      <c r="A21" s="17" t="s">
        <v>57</v>
      </c>
      <c r="B21" s="18">
        <v>50000</v>
      </c>
      <c r="C21" s="19">
        <v>0</v>
      </c>
      <c r="D21" s="19">
        <v>80000</v>
      </c>
      <c r="E21" s="19">
        <v>0</v>
      </c>
      <c r="F21" s="19">
        <v>0</v>
      </c>
      <c r="G21" s="106">
        <f t="shared" si="0"/>
        <v>80000</v>
      </c>
      <c r="H21" s="107"/>
      <c r="I21" s="20">
        <f t="shared" si="4"/>
        <v>130000</v>
      </c>
      <c r="J21" s="19">
        <v>0</v>
      </c>
      <c r="K21" s="19">
        <f t="shared" si="1"/>
        <v>130000</v>
      </c>
      <c r="L21" s="60">
        <v>0</v>
      </c>
      <c r="M21" s="61">
        <f t="shared" si="2"/>
        <v>0</v>
      </c>
      <c r="N21" s="61">
        <f t="shared" si="3"/>
        <v>0</v>
      </c>
      <c r="O21" s="63">
        <v>4125</v>
      </c>
      <c r="P21" s="60"/>
      <c r="Q21" s="60"/>
      <c r="R21" s="60"/>
      <c r="S21" s="60"/>
      <c r="T21" s="60"/>
      <c r="U21" s="60"/>
      <c r="V21" s="60"/>
      <c r="W21" s="60"/>
      <c r="X21" s="60"/>
    </row>
    <row r="22" spans="1:24" ht="38.4" customHeight="1" x14ac:dyDescent="0.3">
      <c r="A22" s="17" t="s">
        <v>58</v>
      </c>
      <c r="B22" s="18">
        <v>60000</v>
      </c>
      <c r="C22" s="19">
        <v>6000</v>
      </c>
      <c r="D22" s="19">
        <v>120000</v>
      </c>
      <c r="E22" s="19">
        <v>0</v>
      </c>
      <c r="F22" s="19">
        <v>64000</v>
      </c>
      <c r="G22" s="106">
        <f t="shared" si="0"/>
        <v>184000</v>
      </c>
      <c r="H22" s="107"/>
      <c r="I22" s="20">
        <f t="shared" si="4"/>
        <v>250000</v>
      </c>
      <c r="J22" s="19">
        <v>0</v>
      </c>
      <c r="K22" s="19">
        <f t="shared" si="1"/>
        <v>250000</v>
      </c>
      <c r="L22" s="60">
        <v>0</v>
      </c>
      <c r="M22" s="61">
        <f t="shared" si="2"/>
        <v>0</v>
      </c>
      <c r="N22" s="61">
        <f t="shared" si="3"/>
        <v>0</v>
      </c>
      <c r="O22" s="63">
        <v>0</v>
      </c>
      <c r="P22" s="60"/>
      <c r="Q22" s="60">
        <v>1160454.8600000001</v>
      </c>
      <c r="R22" s="60">
        <v>573381.5</v>
      </c>
      <c r="S22" s="60">
        <v>382254.34</v>
      </c>
      <c r="T22" s="60"/>
      <c r="U22" s="60"/>
      <c r="V22" s="60"/>
      <c r="W22" s="60"/>
      <c r="X22" s="60"/>
    </row>
    <row r="23" spans="1:24" ht="41.4" x14ac:dyDescent="0.3">
      <c r="A23" s="17" t="s">
        <v>57</v>
      </c>
      <c r="B23" s="18">
        <v>0</v>
      </c>
      <c r="C23" s="19">
        <v>0</v>
      </c>
      <c r="D23" s="19">
        <v>0</v>
      </c>
      <c r="E23" s="19">
        <v>0</v>
      </c>
      <c r="F23" s="19">
        <v>0</v>
      </c>
      <c r="G23" s="106">
        <v>1285200</v>
      </c>
      <c r="H23" s="107"/>
      <c r="I23" s="20">
        <f t="shared" si="4"/>
        <v>1285200</v>
      </c>
      <c r="J23" s="23">
        <v>0</v>
      </c>
      <c r="K23" s="19">
        <f t="shared" si="1"/>
        <v>1285200</v>
      </c>
      <c r="L23" s="60">
        <v>0</v>
      </c>
      <c r="M23" s="61">
        <f t="shared" si="2"/>
        <v>0</v>
      </c>
      <c r="N23" s="61">
        <f t="shared" si="3"/>
        <v>0</v>
      </c>
      <c r="O23" s="63">
        <v>0</v>
      </c>
      <c r="P23" s="60"/>
      <c r="Q23" s="60"/>
      <c r="R23" s="60"/>
      <c r="S23" s="60"/>
      <c r="T23" s="60"/>
      <c r="U23" s="60"/>
      <c r="V23" s="60"/>
      <c r="W23" s="60"/>
      <c r="X23" s="60"/>
    </row>
    <row r="24" spans="1:24" ht="41.4" x14ac:dyDescent="0.3">
      <c r="A24" s="17" t="s">
        <v>59</v>
      </c>
      <c r="B24" s="18">
        <v>0</v>
      </c>
      <c r="C24" s="19">
        <v>0</v>
      </c>
      <c r="D24" s="19">
        <v>0</v>
      </c>
      <c r="E24" s="19">
        <v>0</v>
      </c>
      <c r="F24" s="19">
        <v>0</v>
      </c>
      <c r="G24" s="106">
        <v>837900</v>
      </c>
      <c r="H24" s="107"/>
      <c r="I24" s="20">
        <f t="shared" si="4"/>
        <v>837900</v>
      </c>
      <c r="J24" s="19">
        <v>0</v>
      </c>
      <c r="K24" s="19">
        <f t="shared" si="1"/>
        <v>837900</v>
      </c>
      <c r="L24" s="60">
        <v>0</v>
      </c>
      <c r="M24" s="61">
        <f t="shared" si="2"/>
        <v>0</v>
      </c>
      <c r="N24" s="61">
        <f t="shared" si="3"/>
        <v>0</v>
      </c>
      <c r="O24" s="63">
        <v>2800</v>
      </c>
      <c r="P24" s="60"/>
      <c r="Q24" s="60"/>
      <c r="R24" s="60"/>
      <c r="S24" s="60"/>
      <c r="T24" s="60"/>
      <c r="U24" s="60"/>
      <c r="V24" s="60"/>
      <c r="W24" s="60"/>
      <c r="X24" s="60"/>
    </row>
    <row r="25" spans="1:24" x14ac:dyDescent="0.3">
      <c r="A25" s="17" t="s">
        <v>30</v>
      </c>
      <c r="B25" s="24">
        <f t="shared" ref="B25:J25" si="5">SUM(B7:B24)</f>
        <v>2103500</v>
      </c>
      <c r="C25" s="24">
        <f t="shared" si="5"/>
        <v>179700</v>
      </c>
      <c r="D25" s="24">
        <f>SUM(D7:D24)</f>
        <v>2017100</v>
      </c>
      <c r="E25" s="24">
        <f>SUM(E7:E24)</f>
        <v>356000</v>
      </c>
      <c r="F25" s="24">
        <f>SUM(F7:F24)</f>
        <v>3408200</v>
      </c>
      <c r="G25" s="116">
        <f>SUM(G7:G24)</f>
        <v>7904400</v>
      </c>
      <c r="H25" s="107"/>
      <c r="I25" s="25">
        <f>SUM(I7:I24)</f>
        <v>10187600</v>
      </c>
      <c r="J25" s="24">
        <f t="shared" si="5"/>
        <v>0</v>
      </c>
      <c r="K25" s="24">
        <f>SUM(K7:K24)</f>
        <v>10187600</v>
      </c>
      <c r="L25" s="24">
        <f>SUM(L7:L24)</f>
        <v>270600</v>
      </c>
      <c r="M25" s="62">
        <f t="shared" si="2"/>
        <v>257070</v>
      </c>
      <c r="N25" s="62">
        <f t="shared" si="3"/>
        <v>13530</v>
      </c>
      <c r="O25" s="64">
        <f>SUM(O7:O24)</f>
        <v>113525</v>
      </c>
      <c r="P25" s="24">
        <v>13000000</v>
      </c>
      <c r="Q25" s="24">
        <f>SUM(Q7:Q24)</f>
        <v>1160454.8600000001</v>
      </c>
      <c r="R25" s="24">
        <f>SUM(R7:R24)</f>
        <v>573381.5</v>
      </c>
      <c r="S25" s="24">
        <f>SUM(S7:S24)</f>
        <v>382254.34</v>
      </c>
      <c r="T25" s="24"/>
      <c r="U25" s="24"/>
      <c r="V25" s="24"/>
      <c r="W25" s="24"/>
      <c r="X25" s="24">
        <f>SUM(X7:X24)</f>
        <v>34300</v>
      </c>
    </row>
    <row r="26" spans="1:24" x14ac:dyDescent="0.3">
      <c r="P26" s="28"/>
      <c r="Q26" s="28"/>
      <c r="R26" s="28"/>
      <c r="S26" s="28"/>
      <c r="T26" s="28"/>
      <c r="U26" s="28"/>
      <c r="V26" s="28"/>
      <c r="W26" s="28"/>
      <c r="X26" s="28"/>
    </row>
    <row r="27" spans="1:24" x14ac:dyDescent="0.3">
      <c r="P27" s="28"/>
      <c r="Q27" s="28"/>
      <c r="R27" s="28"/>
      <c r="S27" s="28"/>
      <c r="T27" s="28"/>
      <c r="U27" s="28"/>
      <c r="V27" s="28"/>
      <c r="W27" s="28"/>
      <c r="X27" s="28"/>
    </row>
    <row r="28" spans="1:24" x14ac:dyDescent="0.3">
      <c r="P28" s="28"/>
      <c r="Q28" s="28"/>
      <c r="R28" s="28"/>
      <c r="S28" s="28"/>
      <c r="T28" s="28"/>
      <c r="U28" s="28"/>
      <c r="V28" s="28"/>
      <c r="W28" s="28"/>
      <c r="X28" s="28"/>
    </row>
    <row r="29" spans="1:24" x14ac:dyDescent="0.3">
      <c r="P29" s="28"/>
      <c r="Q29" s="28"/>
      <c r="R29" s="28"/>
      <c r="S29" s="28"/>
      <c r="T29" s="28"/>
      <c r="U29" s="28"/>
      <c r="V29" s="28"/>
      <c r="W29" s="28"/>
      <c r="X29" s="28"/>
    </row>
    <row r="30" spans="1:24" x14ac:dyDescent="0.3">
      <c r="P30" s="28"/>
      <c r="Q30" s="28"/>
      <c r="R30" s="28"/>
      <c r="S30" s="28"/>
      <c r="T30" s="28"/>
      <c r="U30" s="28"/>
      <c r="V30" s="28"/>
      <c r="W30" s="28"/>
      <c r="X30" s="28"/>
    </row>
  </sheetData>
  <mergeCells count="33">
    <mergeCell ref="G24:H24"/>
    <mergeCell ref="G25:H25"/>
    <mergeCell ref="L2:X2"/>
    <mergeCell ref="L3:L4"/>
    <mergeCell ref="M3:N4"/>
    <mergeCell ref="O3:O4"/>
    <mergeCell ref="P3:P4"/>
    <mergeCell ref="Q3:T3"/>
    <mergeCell ref="U3:X3"/>
    <mergeCell ref="G18:H18"/>
    <mergeCell ref="G19:H19"/>
    <mergeCell ref="G20:H20"/>
    <mergeCell ref="G21:H21"/>
    <mergeCell ref="G22:H22"/>
    <mergeCell ref="G23:H23"/>
    <mergeCell ref="G12:H12"/>
    <mergeCell ref="G13:H13"/>
    <mergeCell ref="G14:H14"/>
    <mergeCell ref="G15:H15"/>
    <mergeCell ref="G16:H16"/>
    <mergeCell ref="G17:H17"/>
    <mergeCell ref="G11:H11"/>
    <mergeCell ref="B2:J2"/>
    <mergeCell ref="K2:K5"/>
    <mergeCell ref="B3:H3"/>
    <mergeCell ref="J3:J4"/>
    <mergeCell ref="D4:H4"/>
    <mergeCell ref="B5:H5"/>
    <mergeCell ref="G6:H6"/>
    <mergeCell ref="G7:H7"/>
    <mergeCell ref="G8:H8"/>
    <mergeCell ref="G9:H9"/>
    <mergeCell ref="G10:H10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activeCell="A11" sqref="A11:D11"/>
    </sheetView>
  </sheetViews>
  <sheetFormatPr defaultRowHeight="14.4" x14ac:dyDescent="0.3"/>
  <cols>
    <col min="2" max="2" width="18.33203125" customWidth="1"/>
    <col min="3" max="3" width="14.21875" customWidth="1"/>
    <col min="4" max="5" width="14.33203125" customWidth="1"/>
  </cols>
  <sheetData>
    <row r="1" spans="1:5" x14ac:dyDescent="0.3">
      <c r="B1" s="65"/>
    </row>
    <row r="2" spans="1:5" x14ac:dyDescent="0.3">
      <c r="A2" s="123" t="s">
        <v>122</v>
      </c>
      <c r="B2" s="124"/>
      <c r="C2" s="124"/>
      <c r="D2" s="124"/>
    </row>
    <row r="3" spans="1:5" x14ac:dyDescent="0.3">
      <c r="A3" s="66"/>
      <c r="B3" s="65"/>
    </row>
    <row r="4" spans="1:5" ht="27.6" x14ac:dyDescent="0.3">
      <c r="B4" s="67" t="s">
        <v>103</v>
      </c>
      <c r="C4" s="68" t="s">
        <v>104</v>
      </c>
      <c r="D4" s="68" t="s">
        <v>105</v>
      </c>
      <c r="E4" s="68" t="s">
        <v>106</v>
      </c>
    </row>
    <row r="5" spans="1:5" ht="38.4" customHeight="1" x14ac:dyDescent="0.3">
      <c r="B5" s="69" t="s">
        <v>107</v>
      </c>
      <c r="C5" s="70">
        <v>9570465</v>
      </c>
      <c r="D5" s="70">
        <v>5582054</v>
      </c>
      <c r="E5" s="70">
        <v>5582054</v>
      </c>
    </row>
    <row r="6" spans="1:5" ht="15.6" customHeight="1" x14ac:dyDescent="0.3">
      <c r="B6" s="69" t="s">
        <v>108</v>
      </c>
      <c r="C6" s="70">
        <v>3760992</v>
      </c>
      <c r="D6" s="70">
        <v>8281919</v>
      </c>
      <c r="E6" s="70">
        <v>8281919</v>
      </c>
    </row>
    <row r="7" spans="1:5" ht="16.2" customHeight="1" x14ac:dyDescent="0.3">
      <c r="B7" s="69" t="s">
        <v>109</v>
      </c>
      <c r="C7" s="70">
        <v>13331457</v>
      </c>
      <c r="D7" s="70">
        <f>SUM(D5:D6)</f>
        <v>13863973</v>
      </c>
      <c r="E7" s="70">
        <f>SUM(E5:E6)</f>
        <v>13863973</v>
      </c>
    </row>
    <row r="8" spans="1:5" x14ac:dyDescent="0.3">
      <c r="B8" s="65"/>
    </row>
    <row r="9" spans="1:5" x14ac:dyDescent="0.3">
      <c r="B9" s="65"/>
    </row>
    <row r="10" spans="1:5" x14ac:dyDescent="0.3">
      <c r="B10" s="65"/>
    </row>
    <row r="11" spans="1:5" x14ac:dyDescent="0.3">
      <c r="A11" s="123" t="s">
        <v>123</v>
      </c>
      <c r="B11" s="124"/>
      <c r="C11" s="124"/>
      <c r="D11" s="124"/>
    </row>
    <row r="12" spans="1:5" x14ac:dyDescent="0.3">
      <c r="B12" s="65"/>
    </row>
    <row r="13" spans="1:5" x14ac:dyDescent="0.3">
      <c r="B13" s="125" t="s">
        <v>2</v>
      </c>
      <c r="C13" s="126" t="s">
        <v>110</v>
      </c>
      <c r="D13" s="126" t="s">
        <v>111</v>
      </c>
      <c r="E13" s="126" t="s">
        <v>112</v>
      </c>
    </row>
    <row r="14" spans="1:5" x14ac:dyDescent="0.3">
      <c r="B14" s="125"/>
      <c r="C14" s="126"/>
      <c r="D14" s="126"/>
      <c r="E14" s="126"/>
    </row>
    <row r="15" spans="1:5" ht="25.8" customHeight="1" x14ac:dyDescent="0.3">
      <c r="B15" s="71" t="s">
        <v>113</v>
      </c>
      <c r="C15" s="72"/>
      <c r="D15" s="72"/>
      <c r="E15" s="72"/>
    </row>
    <row r="16" spans="1:5" x14ac:dyDescent="0.3">
      <c r="B16" s="73"/>
      <c r="C16" s="74">
        <f>C21+C25+C29+C33+C37</f>
        <v>13331457</v>
      </c>
      <c r="D16" s="74">
        <f t="shared" ref="D16:E16" si="0">D21+D25+D29+D33+D37</f>
        <v>13863973</v>
      </c>
      <c r="E16" s="74">
        <f t="shared" si="0"/>
        <v>13863973</v>
      </c>
    </row>
    <row r="17" spans="2:5" x14ac:dyDescent="0.3">
      <c r="B17" s="121" t="s">
        <v>114</v>
      </c>
      <c r="C17" s="122"/>
      <c r="D17" s="122"/>
      <c r="E17" s="122"/>
    </row>
    <row r="18" spans="2:5" ht="10.8" customHeight="1" x14ac:dyDescent="0.3">
      <c r="B18" s="121"/>
      <c r="C18" s="122"/>
      <c r="D18" s="122"/>
      <c r="E18" s="122"/>
    </row>
    <row r="19" spans="2:5" ht="23.4" customHeight="1" x14ac:dyDescent="0.3">
      <c r="B19" s="75" t="s">
        <v>115</v>
      </c>
      <c r="C19" s="70">
        <v>4154550</v>
      </c>
      <c r="D19" s="70">
        <v>3440885</v>
      </c>
      <c r="E19" s="70">
        <v>3440885</v>
      </c>
    </row>
    <row r="20" spans="2:5" ht="15" customHeight="1" x14ac:dyDescent="0.3">
      <c r="B20" s="75" t="s">
        <v>116</v>
      </c>
      <c r="C20" s="70">
        <v>2787334</v>
      </c>
      <c r="D20" s="70">
        <v>3778675</v>
      </c>
      <c r="E20" s="70">
        <v>3778675</v>
      </c>
    </row>
    <row r="21" spans="2:5" x14ac:dyDescent="0.3">
      <c r="B21" s="76" t="s">
        <v>117</v>
      </c>
      <c r="C21" s="77">
        <f>SUM(C19:C20)</f>
        <v>6941884</v>
      </c>
      <c r="D21" s="77">
        <f>SUM(D19:D20)</f>
        <v>7219560</v>
      </c>
      <c r="E21" s="77">
        <f>SUM(E19:E20)</f>
        <v>7219560</v>
      </c>
    </row>
    <row r="22" spans="2:5" ht="27.6" customHeight="1" x14ac:dyDescent="0.3">
      <c r="B22" s="78" t="s">
        <v>118</v>
      </c>
      <c r="C22" s="70"/>
      <c r="D22" s="70"/>
      <c r="E22" s="70"/>
    </row>
    <row r="23" spans="2:5" ht="25.8" customHeight="1" x14ac:dyDescent="0.3">
      <c r="B23" s="75" t="s">
        <v>115</v>
      </c>
      <c r="C23" s="70">
        <v>1180000</v>
      </c>
      <c r="D23" s="70">
        <v>1227000</v>
      </c>
      <c r="E23" s="70">
        <v>1227000</v>
      </c>
    </row>
    <row r="24" spans="2:5" ht="16.8" customHeight="1" x14ac:dyDescent="0.3">
      <c r="B24" s="75" t="s">
        <v>116</v>
      </c>
      <c r="C24" s="70">
        <v>2193705</v>
      </c>
      <c r="D24" s="70">
        <v>2281000</v>
      </c>
      <c r="E24" s="70">
        <v>2281000</v>
      </c>
    </row>
    <row r="25" spans="2:5" x14ac:dyDescent="0.3">
      <c r="B25" s="76" t="s">
        <v>117</v>
      </c>
      <c r="C25" s="77">
        <f>SUM(C23:C24)</f>
        <v>3373705</v>
      </c>
      <c r="D25" s="77">
        <f>SUM(D23:D24)</f>
        <v>3508000</v>
      </c>
      <c r="E25" s="77">
        <f>SUM(E23:E24)</f>
        <v>3508000</v>
      </c>
    </row>
    <row r="26" spans="2:5" ht="67.2" customHeight="1" x14ac:dyDescent="0.3">
      <c r="B26" s="78" t="s">
        <v>119</v>
      </c>
      <c r="C26" s="70"/>
      <c r="D26" s="70"/>
      <c r="E26" s="70"/>
    </row>
    <row r="27" spans="2:5" ht="25.8" customHeight="1" x14ac:dyDescent="0.3">
      <c r="B27" s="75" t="s">
        <v>115</v>
      </c>
      <c r="C27" s="70">
        <v>275730</v>
      </c>
      <c r="D27" s="70">
        <v>714169</v>
      </c>
      <c r="E27" s="70">
        <v>714169</v>
      </c>
    </row>
    <row r="28" spans="2:5" ht="14.4" customHeight="1" x14ac:dyDescent="0.3">
      <c r="B28" s="75" t="s">
        <v>116</v>
      </c>
      <c r="C28" s="70">
        <v>890138</v>
      </c>
      <c r="D28" s="70">
        <v>498244</v>
      </c>
      <c r="E28" s="70">
        <v>498244</v>
      </c>
    </row>
    <row r="29" spans="2:5" x14ac:dyDescent="0.3">
      <c r="B29" s="76" t="s">
        <v>117</v>
      </c>
      <c r="C29" s="77">
        <f>SUM(C27:C28)</f>
        <v>1165868</v>
      </c>
      <c r="D29" s="77">
        <f>SUM(D27:D28)</f>
        <v>1212413</v>
      </c>
      <c r="E29" s="77">
        <f>SUM(E27:E28)</f>
        <v>1212413</v>
      </c>
    </row>
    <row r="30" spans="2:5" ht="65.400000000000006" customHeight="1" x14ac:dyDescent="0.3">
      <c r="B30" s="78" t="s">
        <v>120</v>
      </c>
      <c r="C30" s="70"/>
      <c r="D30" s="70"/>
      <c r="E30" s="70"/>
    </row>
    <row r="31" spans="2:5" ht="27.6" customHeight="1" x14ac:dyDescent="0.3">
      <c r="B31" s="75" t="s">
        <v>115</v>
      </c>
      <c r="C31" s="70">
        <v>0</v>
      </c>
      <c r="D31" s="70">
        <v>0</v>
      </c>
      <c r="E31" s="70">
        <v>0</v>
      </c>
    </row>
    <row r="32" spans="2:5" ht="13.8" customHeight="1" x14ac:dyDescent="0.3">
      <c r="B32" s="75" t="s">
        <v>116</v>
      </c>
      <c r="C32" s="70">
        <v>200000</v>
      </c>
      <c r="D32" s="70">
        <v>208000</v>
      </c>
      <c r="E32" s="70">
        <v>208000</v>
      </c>
    </row>
    <row r="33" spans="2:5" x14ac:dyDescent="0.3">
      <c r="B33" s="76" t="s">
        <v>117</v>
      </c>
      <c r="C33" s="77">
        <f>SUM(C31:C32)</f>
        <v>200000</v>
      </c>
      <c r="D33" s="77">
        <f>SUM(D31:D32)</f>
        <v>208000</v>
      </c>
      <c r="E33" s="77">
        <f>SUM(E31:E32)</f>
        <v>208000</v>
      </c>
    </row>
    <row r="34" spans="2:5" ht="25.2" customHeight="1" x14ac:dyDescent="0.3">
      <c r="B34" s="78" t="s">
        <v>121</v>
      </c>
      <c r="C34" s="70"/>
      <c r="D34" s="70"/>
      <c r="E34" s="70"/>
    </row>
    <row r="35" spans="2:5" ht="36.6" customHeight="1" x14ac:dyDescent="0.3">
      <c r="B35" s="75" t="s">
        <v>115</v>
      </c>
      <c r="C35" s="70">
        <v>200000</v>
      </c>
      <c r="D35" s="70">
        <v>200000</v>
      </c>
      <c r="E35" s="70">
        <v>200000</v>
      </c>
    </row>
    <row r="36" spans="2:5" ht="18" customHeight="1" x14ac:dyDescent="0.3">
      <c r="B36" s="75" t="s">
        <v>116</v>
      </c>
      <c r="C36" s="70">
        <v>1450000</v>
      </c>
      <c r="D36" s="70">
        <v>1516000</v>
      </c>
      <c r="E36" s="70">
        <v>1516000</v>
      </c>
    </row>
    <row r="37" spans="2:5" x14ac:dyDescent="0.3">
      <c r="B37" s="76" t="s">
        <v>117</v>
      </c>
      <c r="C37" s="77">
        <f>SUM(C35:C36)</f>
        <v>1650000</v>
      </c>
      <c r="D37" s="77">
        <f>SUM(D35:D36)</f>
        <v>1716000</v>
      </c>
      <c r="E37" s="77">
        <f>SUM(E35:E36)</f>
        <v>1716000</v>
      </c>
    </row>
  </sheetData>
  <mergeCells count="10">
    <mergeCell ref="B17:B18"/>
    <mergeCell ref="C17:C18"/>
    <mergeCell ref="D17:D18"/>
    <mergeCell ref="E17:E18"/>
    <mergeCell ref="A2:D2"/>
    <mergeCell ref="A11:D11"/>
    <mergeCell ref="B13:B14"/>
    <mergeCell ref="C13:C14"/>
    <mergeCell ref="D13:D14"/>
    <mergeCell ref="E13:E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OSNOVNE ŠKOLE</vt:lpstr>
      <vt:lpstr>SREDNJE ŠKOLE</vt:lpstr>
      <vt:lpstr>ZDRAVSTVO I SOCIJALNA SKRB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Nekić Pavičić</dc:creator>
  <cp:lastModifiedBy>Anita Nekić Pavičić</cp:lastModifiedBy>
  <dcterms:created xsi:type="dcterms:W3CDTF">2017-11-04T15:07:32Z</dcterms:created>
  <dcterms:modified xsi:type="dcterms:W3CDTF">2017-11-08T09:14:02Z</dcterms:modified>
</cp:coreProperties>
</file>